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SaziNyikana\Documents\S NYIKANA DOCUMENTS\Documents\UC\Filing January 2018\Dikidikini Bridge\"/>
    </mc:Choice>
  </mc:AlternateContent>
  <xr:revisionPtr revIDLastSave="0" documentId="8_{10F4477B-0C7A-4E91-AA7A-2F93D084BD6C}" xr6:coauthVersionLast="47" xr6:coauthVersionMax="47" xr10:uidLastSave="{00000000-0000-0000-0000-000000000000}"/>
  <bookViews>
    <workbookView xWindow="-108" yWindow="-108" windowWidth="23256" windowHeight="12576" activeTab="5" xr2:uid="{00000000-000D-0000-FFFF-FFFF00000000}"/>
  </bookViews>
  <sheets>
    <sheet name="ACCESS ROAD" sheetId="5" r:id="rId1"/>
    <sheet name="EARTHWORKS" sheetId="3" r:id="rId2"/>
    <sheet name="Concrete works" sheetId="1" r:id="rId3"/>
    <sheet name="Gabions" sheetId="2" r:id="rId4"/>
    <sheet name="Bridge Structure" sheetId="6" r:id="rId5"/>
    <sheet name="Totals" sheetId="4" r:id="rId6"/>
  </sheets>
  <definedNames>
    <definedName name="_xlnm.Print_Area" localSheetId="0">'ACCESS ROAD'!$A$1:$G$28</definedName>
    <definedName name="_xlnm.Print_Area" localSheetId="2">'Concrete works'!$A$1:$G$38</definedName>
    <definedName name="_xlnm.Print_Area" localSheetId="1">EARTHWORKS!$A$1:$G$52</definedName>
    <definedName name="_xlnm.Print_Area" localSheetId="3">Gabions!$A$1:$G$23</definedName>
    <definedName name="_xlnm.Print_Titles" localSheetId="3">Gabions!$1:$2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3" l="1"/>
  <c r="E37" i="3"/>
  <c r="E19" i="3"/>
  <c r="E12" i="3"/>
  <c r="E23" i="3" l="1"/>
  <c r="E48" i="3"/>
  <c r="E20" i="1"/>
  <c r="E18" i="2"/>
  <c r="E22" i="2"/>
  <c r="E14" i="2"/>
  <c r="E6" i="2"/>
  <c r="E19" i="1"/>
  <c r="E37" i="1"/>
  <c r="E27" i="1"/>
  <c r="E28" i="1"/>
  <c r="E25" i="1"/>
  <c r="E16" i="1"/>
  <c r="E14" i="1"/>
  <c r="E13" i="1"/>
  <c r="E12" i="1"/>
  <c r="E25" i="3"/>
  <c r="E47" i="3"/>
  <c r="E20" i="3"/>
  <c r="E36" i="1" l="1"/>
  <c r="E35" i="1"/>
  <c r="E30" i="1"/>
  <c r="E32" i="1"/>
  <c r="E24" i="5" l="1"/>
  <c r="E16" i="5"/>
  <c r="E10" i="5" l="1"/>
  <c r="E8" i="5"/>
  <c r="G28" i="5" s="1"/>
  <c r="E12" i="5"/>
  <c r="B14" i="4" l="1"/>
</calcChain>
</file>

<file path=xl/sharedStrings.xml><?xml version="1.0" encoding="utf-8"?>
<sst xmlns="http://schemas.openxmlformats.org/spreadsheetml/2006/main" count="280" uniqueCount="158">
  <si>
    <t>TOTAL CARRIED TO SUMMARY</t>
  </si>
  <si>
    <t>No.</t>
  </si>
  <si>
    <t>150x150 test cubes taken on sites and tested in approved laboratory</t>
  </si>
  <si>
    <r>
      <t>m</t>
    </r>
    <r>
      <rPr>
        <vertAlign val="superscript"/>
        <sz val="11"/>
        <color theme="1"/>
        <rFont val="Calibri"/>
        <family val="2"/>
        <scheme val="minor"/>
      </rPr>
      <t>2</t>
    </r>
  </si>
  <si>
    <t>Miscelaneous</t>
  </si>
  <si>
    <t>m</t>
  </si>
  <si>
    <t>Joints</t>
  </si>
  <si>
    <t>Unformed surface finishes</t>
  </si>
  <si>
    <t>8.4.4</t>
  </si>
  <si>
    <t>m³</t>
  </si>
  <si>
    <t>8.4.3</t>
  </si>
  <si>
    <t>Blinding</t>
  </si>
  <si>
    <t>8.4.2</t>
  </si>
  <si>
    <t>Brought Forward</t>
  </si>
  <si>
    <t>Carried Forward</t>
  </si>
  <si>
    <t>t</t>
  </si>
  <si>
    <t>High tensile bars of varing diameter</t>
  </si>
  <si>
    <t>Mild steel bars of varying diameter</t>
  </si>
  <si>
    <t>High tensile steel reinforcing</t>
  </si>
  <si>
    <t>8.3.1</t>
  </si>
  <si>
    <t>Smooth</t>
  </si>
  <si>
    <t>8.2.1</t>
  </si>
  <si>
    <t>Rough</t>
  </si>
  <si>
    <t>Formwork - Vertical</t>
  </si>
  <si>
    <t>TENDER AMOUNT</t>
  </si>
  <si>
    <t>RATE</t>
  </si>
  <si>
    <t>TENDER QUANTITY</t>
  </si>
  <si>
    <t>UNIT</t>
  </si>
  <si>
    <t>ITEM DESCRIPTION</t>
  </si>
  <si>
    <t>CLAUSE NO</t>
  </si>
  <si>
    <t>ITEM NO</t>
  </si>
  <si>
    <t>SABS 1200G: CONCRETE (STRUCTURAL)</t>
  </si>
  <si>
    <t>8.2.2</t>
  </si>
  <si>
    <t>c)</t>
  </si>
  <si>
    <t>Road-bed preparation and compaction of material to</t>
  </si>
  <si>
    <t>a)</t>
  </si>
  <si>
    <t>8.3.3</t>
  </si>
  <si>
    <t>SABS 1200DM: EARTHWORKS ROADS</t>
  </si>
  <si>
    <t>Restricted Excavation</t>
  </si>
  <si>
    <t>8.3.3, PSD2, PSD3,  PSD5.2.2, PSD8.3.3, PSD8.3.16, PSD8.3.6</t>
  </si>
  <si>
    <t>SABS 1200D: EARTHWORKS</t>
  </si>
  <si>
    <t>Subtotal</t>
  </si>
  <si>
    <t>m²</t>
  </si>
  <si>
    <t>Filter fabric Bidim A4 or similar approved: Supply geotextile, cutting, waste, placing, joining, overlapping and fastening geotextile in position</t>
  </si>
  <si>
    <t>Geotextile (or geomembrane)</t>
  </si>
  <si>
    <t>8.2.4</t>
  </si>
  <si>
    <t>Gabions</t>
  </si>
  <si>
    <t>SABS 1200DK GABIONS AND PITCHING</t>
  </si>
  <si>
    <t xml:space="preserve"> m³</t>
  </si>
  <si>
    <t>minimum of 93% of modified AASHTO maximum density for Gabions/Reno Matrasses(where required by Engineer)</t>
  </si>
  <si>
    <t>Treatment of road-bed</t>
  </si>
  <si>
    <t xml:space="preserve"> m²</t>
  </si>
  <si>
    <t>Against Gabions</t>
  </si>
  <si>
    <t xml:space="preserve">Extra-over for Backfill or for Fill Material against Structures </t>
  </si>
  <si>
    <t>8.3.9</t>
  </si>
  <si>
    <t>Working space around excavations</t>
  </si>
  <si>
    <t>Extra Excavation in all Materials to Provide Working Space around Structure</t>
  </si>
  <si>
    <t>8.3.5</t>
  </si>
  <si>
    <t>Restricted excavation in all materials and use for backfilling or fill, as specified and carting away and spoiling excess unsuitable materials</t>
  </si>
  <si>
    <t>8.3.3 a)</t>
  </si>
  <si>
    <r>
      <t>Restricted Excavation</t>
    </r>
    <r>
      <rPr>
        <b/>
        <sz val="11"/>
        <rFont val="Calibri"/>
        <family val="2"/>
        <scheme val="minor"/>
      </rPr>
      <t xml:space="preserve"> </t>
    </r>
  </si>
  <si>
    <t>8.3.2 a)</t>
  </si>
  <si>
    <t>Bulk Excavation</t>
  </si>
  <si>
    <t>8.3.2</t>
  </si>
  <si>
    <t>Rate</t>
  </si>
  <si>
    <t xml:space="preserve">Unit  </t>
  </si>
  <si>
    <t>Item Description</t>
  </si>
  <si>
    <t>Clause No.</t>
  </si>
  <si>
    <t>Item No.</t>
  </si>
  <si>
    <t xml:space="preserve">SECTION 1A: ROAD WORKS </t>
  </si>
  <si>
    <t>RATES</t>
  </si>
  <si>
    <t>PSDM 8.3.5</t>
  </si>
  <si>
    <t>Selected layer compacted to 93% of modified AASHTO maximum density</t>
  </si>
  <si>
    <t xml:space="preserve"> Using material cut from site</t>
  </si>
  <si>
    <t>150mm selected gravel, G10 (CBR minimum 3%)  compacted to 93% Mod AASHTO maximum density</t>
  </si>
  <si>
    <t xml:space="preserve"> Using material from commercial or off site sources located by the Contractor</t>
  </si>
  <si>
    <t>150mm lower selected gravel, G7 (CBR minimum 15%,PI&lt;12)  compacted to 93% Mod AASHTO maximum density</t>
  </si>
  <si>
    <t>PSDM 8.3.7</t>
  </si>
  <si>
    <t>Cut to spoil or stockpile from</t>
  </si>
  <si>
    <t>Soft excavation</t>
  </si>
  <si>
    <t>Hard excavation</t>
  </si>
  <si>
    <t>e)</t>
  </si>
  <si>
    <t>Boulder excavation Class B</t>
  </si>
  <si>
    <t xml:space="preserve"> 8.3.17</t>
  </si>
  <si>
    <t>Testing (Additional tests as required by the Engineer)</t>
  </si>
  <si>
    <t>Modified AASHTO Density tests by registered laboratory</t>
  </si>
  <si>
    <t>SABS 1200ME: SUB-BASE</t>
  </si>
  <si>
    <t>PSME 8.3.3</t>
  </si>
  <si>
    <t>Construct the subbase course / shoulders / gravel wearing course with material from commercial sources or designated borrow areas</t>
  </si>
  <si>
    <t>150mm subbase G5 (CBR minimum 45%, PI&lt;10, max. stone size 63mm) beneath vehicular areas compacted to 95% Mod AASHTO maximum density</t>
  </si>
  <si>
    <t>8.3.11</t>
  </si>
  <si>
    <t>Total</t>
  </si>
  <si>
    <t>Strength concrete 25/19</t>
  </si>
  <si>
    <t>Wood floated to top of road surface</t>
  </si>
  <si>
    <t>Expansion Joint with Jointex, primed with Epidermix 326 and sealed with Epoflex 800 (all by ABE)</t>
  </si>
  <si>
    <t>Gabions 0.5m x 0.5m x 2m</t>
  </si>
  <si>
    <t>AMOUNT</t>
  </si>
  <si>
    <t>ESTIMATE</t>
  </si>
  <si>
    <t>QTY</t>
  </si>
  <si>
    <t>1B</t>
  </si>
  <si>
    <t>ITEM</t>
  </si>
  <si>
    <t>TOTALS</t>
  </si>
  <si>
    <t>Earthworks</t>
  </si>
  <si>
    <t>m2</t>
  </si>
  <si>
    <t>BILL 1: GENERAL EARTHWORKS</t>
  </si>
  <si>
    <t>Clear and grub</t>
  </si>
  <si>
    <t>8.2.3</t>
  </si>
  <si>
    <t>SABS 1200C: SITE CLEARANCE</t>
  </si>
  <si>
    <t>ha</t>
  </si>
  <si>
    <t>Remove and grub all trees and tree stumps regardless of girth</t>
  </si>
  <si>
    <t>Remove topsoil to nominal depth of 150 mm and stockpile</t>
  </si>
  <si>
    <t>8.2.10</t>
  </si>
  <si>
    <r>
      <t>m</t>
    </r>
    <r>
      <rPr>
        <sz val="12"/>
        <color theme="1"/>
        <rFont val="Calibri"/>
        <family val="2"/>
      </rPr>
      <t>³</t>
    </r>
  </si>
  <si>
    <t>Roadbed treatment and compact material to</t>
  </si>
  <si>
    <t>2) minimum of 93 % of modified AASHTO  maximum density</t>
  </si>
  <si>
    <t>Access Road</t>
  </si>
  <si>
    <t xml:space="preserve"> To underside of Gabions</t>
  </si>
  <si>
    <t>1D</t>
  </si>
  <si>
    <t>To reach suitable roadbed material</t>
  </si>
  <si>
    <t>Rockfill to approaches of bridge</t>
  </si>
  <si>
    <t>PSDM X.X.X</t>
  </si>
  <si>
    <t>Dewatering excavations for the duration of the project</t>
  </si>
  <si>
    <t>PCSum</t>
  </si>
  <si>
    <t xml:space="preserve">SABS 1200D: EARTHWORKS </t>
  </si>
  <si>
    <t>Excavate in all materials and use for embankment or backfill or dispose, as ordered</t>
  </si>
  <si>
    <t>Supply and place sand bags for coffer dam wall</t>
  </si>
  <si>
    <r>
      <t>m</t>
    </r>
    <r>
      <rPr>
        <sz val="12"/>
        <color theme="1"/>
        <rFont val="Calibri"/>
        <family val="2"/>
      </rPr>
      <t>²</t>
    </r>
  </si>
  <si>
    <t>375 micron Damp proof membrane (polyethylene sheet)</t>
  </si>
  <si>
    <t>Maintenance and re-installation of sand bags</t>
  </si>
  <si>
    <t>Concrete to Abutment</t>
  </si>
  <si>
    <t>Approach road slab</t>
  </si>
  <si>
    <t>Strength concrete 30/19</t>
  </si>
  <si>
    <t>Abutment Base</t>
  </si>
  <si>
    <t>50mm thick blinding layer for abutment base</t>
  </si>
  <si>
    <t>Saw-Cut Joint: Saw cut 40mm deep, prime with Epidermix 326 and seal with Epoflex 800 (all by ABE)</t>
  </si>
  <si>
    <t>To sides bases</t>
  </si>
  <si>
    <t>To Wing walls</t>
  </si>
  <si>
    <t>To sides of approach road slab</t>
  </si>
  <si>
    <t>To abutment base</t>
  </si>
  <si>
    <t>150mm G2 compacted to 98% Mod AASHTO maximum density</t>
  </si>
  <si>
    <t>To underside of blinding</t>
  </si>
  <si>
    <t>To sides of 50mm blinding</t>
  </si>
  <si>
    <t>Mesh ref. 617</t>
  </si>
  <si>
    <t>Concrete Works</t>
  </si>
  <si>
    <t>Supply, deliver and construct Mabey bridge as per the following details:
• Type: Mabey Compact 200 Panel Bridge;
• Span configuration: Single 51.8m span;
• Deck width: 3.15m between kerbs single lane.
• Design Life: 100,000 cycles of a road going vehicle with a gross vehicle weight of 30 tons; equivalent to 5 no. crossings per day of this vehicle every day for 50 years.
All structural components shall be galvanized in accordance with BS5493 and BS EN 1461. All bolts and nuts shall be spun galvanized to BS EN 1461. All components of the Mabey bridge are imported. A period of eleven weeks must be allowed for manufacturing and shipping of all parts.</t>
  </si>
  <si>
    <t>Supply and deliver to site of 51,816m (17 bay) clear span Mabey C200 Bridge, 3,15m single lane.</t>
  </si>
  <si>
    <t>Sum</t>
  </si>
  <si>
    <t>Installation advice from Mabey office</t>
  </si>
  <si>
    <t>Erection costs</t>
  </si>
  <si>
    <t>Bridge Structure</t>
  </si>
  <si>
    <t>BILL 2: GENERAL EARTHWORKS</t>
  </si>
  <si>
    <t>BILL NO 3: CULVERTS AND CONCRETE WORKS</t>
  </si>
  <si>
    <t>BILL NO 4: GABIONS</t>
  </si>
  <si>
    <t>BILL NO 5: BRIDGE STRUCTURE</t>
  </si>
  <si>
    <t>General</t>
  </si>
  <si>
    <t>15% VAT</t>
  </si>
  <si>
    <t>Estimated Construction Cost</t>
  </si>
  <si>
    <t>Contingencies @ 20% (for currency flactuations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</si>
</sst>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R&quot;#,##0.00"/>
    <numFmt numFmtId="165" formatCode="_-[$R-1C09]* #,##0.00_-;\-[$R-1C09]* #,##0.00_-;_-[$R-1C09]* &quot;-&quot;??_-;_-@_-"/>
    <numFmt numFmtId="166" formatCode="0.0"/>
  </numFmts>
  <fonts count="17"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vertAlign val="superscript"/>
      <sz val="11"/>
      <color theme="1"/>
      <name val="Calibri"/>
      <family val="2"/>
      <scheme val="minor"/>
    </font>
    <font>
      <b/>
      <i/>
      <sz val="11"/>
      <color theme="1"/>
      <name val="Calibri"/>
      <family val="2"/>
      <scheme val="minor"/>
    </font>
    <font>
      <u/>
      <sz val="11"/>
      <name val="Calibri"/>
      <family val="2"/>
      <scheme val="minor"/>
    </font>
    <font>
      <b/>
      <u/>
      <sz val="11"/>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sz val="12"/>
      <name val="Calibri"/>
      <family val="2"/>
      <scheme val="minor"/>
    </font>
    <font>
      <sz val="12"/>
      <color theme="1"/>
      <name val="Calibri"/>
      <family val="2"/>
    </font>
    <font>
      <b/>
      <sz val="12"/>
      <name val="Calibri"/>
      <family val="2"/>
      <scheme val="minor"/>
    </font>
    <fon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3" fontId="16" fillId="0" borderId="0" applyFont="0" applyFill="0" applyBorder="0" applyAlignment="0" applyProtection="0"/>
  </cellStyleXfs>
  <cellXfs count="184">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2" fillId="2" borderId="2" xfId="0" applyFont="1" applyFill="1" applyBorder="1" applyAlignment="1">
      <alignment wrapText="1"/>
    </xf>
    <xf numFmtId="164"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49" fontId="0" fillId="0" borderId="1" xfId="0" applyNumberForma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wrapText="1"/>
    </xf>
    <xf numFmtId="0" fontId="2" fillId="2" borderId="1" xfId="0" applyFont="1" applyFill="1" applyBorder="1" applyAlignment="1">
      <alignment wrapText="1"/>
    </xf>
    <xf numFmtId="0" fontId="3" fillId="0" borderId="1" xfId="0" applyFont="1" applyBorder="1" applyAlignment="1">
      <alignment wrapText="1"/>
    </xf>
    <xf numFmtId="0" fontId="0" fillId="0" borderId="1" xfId="0" applyBorder="1" applyAlignment="1">
      <alignment wrapText="1"/>
    </xf>
    <xf numFmtId="0" fontId="3" fillId="5" borderId="1" xfId="0" applyFont="1" applyFill="1" applyBorder="1" applyAlignment="1">
      <alignment horizontal="left" vertical="center" wrapText="1"/>
    </xf>
    <xf numFmtId="0" fontId="4" fillId="0" borderId="1" xfId="0" applyFont="1" applyBorder="1" applyAlignment="1">
      <alignment vertical="center" wrapText="1"/>
    </xf>
    <xf numFmtId="164" fontId="0" fillId="0" borderId="1" xfId="0" applyNumberFormat="1" applyBorder="1" applyAlignment="1">
      <alignment vertical="center" wrapText="1"/>
    </xf>
    <xf numFmtId="0" fontId="2" fillId="0" borderId="1" xfId="0" applyFont="1" applyBorder="1" applyAlignment="1">
      <alignment vertical="top"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wrapText="1"/>
    </xf>
    <xf numFmtId="0" fontId="3" fillId="0" borderId="1" xfId="0" applyFont="1" applyBorder="1" applyAlignment="1">
      <alignment horizontal="center"/>
    </xf>
    <xf numFmtId="0" fontId="3" fillId="0" borderId="1" xfId="0" applyFont="1" applyBorder="1" applyAlignment="1">
      <alignment horizontal="justify" vertical="center" wrapText="1"/>
    </xf>
    <xf numFmtId="0" fontId="0" fillId="0" borderId="1" xfId="0" applyBorder="1"/>
    <xf numFmtId="0" fontId="6" fillId="0" borderId="0" xfId="0" applyFont="1"/>
    <xf numFmtId="165" fontId="4" fillId="0" borderId="2" xfId="0" applyNumberFormat="1" applyFont="1" applyBorder="1" applyAlignment="1">
      <alignment horizontal="center"/>
    </xf>
    <xf numFmtId="165" fontId="3" fillId="0" borderId="3" xfId="0" applyNumberFormat="1" applyFont="1" applyBorder="1" applyAlignment="1">
      <alignment horizontal="center"/>
    </xf>
    <xf numFmtId="0" fontId="3" fillId="0" borderId="4" xfId="0" applyFont="1" applyBorder="1" applyAlignment="1">
      <alignment horizontal="center" vertical="center"/>
    </xf>
    <xf numFmtId="165" fontId="3" fillId="0" borderId="1" xfId="0" applyNumberFormat="1" applyFont="1" applyBorder="1"/>
    <xf numFmtId="0" fontId="3" fillId="0" borderId="1" xfId="0" applyFont="1" applyBorder="1" applyAlignment="1">
      <alignment horizontal="center" wrapText="1"/>
    </xf>
    <xf numFmtId="165" fontId="3" fillId="0" borderId="1" xfId="0" applyNumberFormat="1"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165" fontId="3" fillId="0" borderId="1" xfId="0" applyNumberFormat="1" applyFont="1" applyBorder="1" applyAlignment="1">
      <alignment horizontal="center"/>
    </xf>
    <xf numFmtId="0" fontId="4" fillId="0" borderId="1" xfId="0" applyFont="1" applyBorder="1" applyAlignment="1">
      <alignment horizontal="center"/>
    </xf>
    <xf numFmtId="0" fontId="8" fillId="0" borderId="1" xfId="0" applyFont="1" applyBorder="1" applyAlignment="1">
      <alignment horizontal="justify" vertical="center" wrapText="1"/>
    </xf>
    <xf numFmtId="0" fontId="4" fillId="0" borderId="1" xfId="0" applyFont="1" applyBorder="1" applyAlignment="1">
      <alignment horizontal="justify" vertical="center" wrapText="1"/>
    </xf>
    <xf numFmtId="165" fontId="3" fillId="0" borderId="1" xfId="0" applyNumberFormat="1" applyFont="1" applyBorder="1" applyAlignment="1">
      <alignment horizontal="justify" vertical="center"/>
    </xf>
    <xf numFmtId="0" fontId="3" fillId="0" borderId="6"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6" xfId="0" applyFont="1" applyBorder="1" applyAlignment="1">
      <alignment horizontal="left" wrapText="1"/>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5" borderId="1" xfId="0" applyFont="1" applyFill="1" applyBorder="1" applyAlignment="1">
      <alignment vertical="center" wrapText="1"/>
    </xf>
    <xf numFmtId="0" fontId="11" fillId="0" borderId="1" xfId="0" applyFont="1" applyBorder="1" applyAlignment="1">
      <alignment horizontal="center" wrapText="1"/>
    </xf>
    <xf numFmtId="0" fontId="11" fillId="0" borderId="1" xfId="0" applyFont="1" applyBorder="1" applyAlignment="1">
      <alignment wrapText="1"/>
    </xf>
    <xf numFmtId="0" fontId="13"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164" fontId="0" fillId="0" borderId="4" xfId="0" applyNumberFormat="1" applyBorder="1" applyAlignment="1">
      <alignment vertical="center" wrapText="1"/>
    </xf>
    <xf numFmtId="164" fontId="0" fillId="0" borderId="4" xfId="0" applyNumberFormat="1" applyBorder="1" applyAlignment="1">
      <alignment horizontal="center" vertical="center" wrapText="1"/>
    </xf>
    <xf numFmtId="164" fontId="3" fillId="0" borderId="4" xfId="0" applyNumberFormat="1" applyFont="1" applyBorder="1" applyAlignment="1">
      <alignment vertical="center" wrapText="1"/>
    </xf>
    <xf numFmtId="4" fontId="2" fillId="2" borderId="4" xfId="0" applyNumberFormat="1" applyFont="1" applyFill="1" applyBorder="1" applyAlignment="1">
      <alignment wrapText="1"/>
    </xf>
    <xf numFmtId="0" fontId="2" fillId="0" borderId="4" xfId="0" applyFont="1" applyBorder="1" applyAlignment="1">
      <alignment horizontal="center" vertical="center" wrapText="1"/>
    </xf>
    <xf numFmtId="0" fontId="2" fillId="3" borderId="0"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center" wrapText="1"/>
    </xf>
    <xf numFmtId="165" fontId="4" fillId="2" borderId="1" xfId="0" applyNumberFormat="1" applyFont="1" applyFill="1" applyBorder="1" applyAlignment="1">
      <alignment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1" fillId="0" borderId="4" xfId="0" applyNumberFormat="1" applyFont="1" applyBorder="1" applyAlignment="1">
      <alignment horizontal="right" wrapText="1"/>
    </xf>
    <xf numFmtId="0" fontId="11" fillId="0" borderId="4" xfId="0" applyFont="1" applyBorder="1" applyAlignment="1">
      <alignment horizontal="right" wrapText="1"/>
    </xf>
    <xf numFmtId="164" fontId="13" fillId="2" borderId="4" xfId="0" applyNumberFormat="1" applyFont="1" applyFill="1" applyBorder="1" applyAlignment="1">
      <alignment vertical="center" wrapText="1"/>
    </xf>
    <xf numFmtId="0" fontId="3" fillId="0" borderId="1" xfId="0" applyFont="1" applyFill="1" applyBorder="1" applyAlignment="1">
      <alignment horizontal="center"/>
    </xf>
    <xf numFmtId="0" fontId="3" fillId="0" borderId="2"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165" fontId="3" fillId="0" borderId="2" xfId="0" applyNumberFormat="1" applyFont="1" applyFill="1" applyBorder="1" applyAlignment="1">
      <alignment wrapText="1"/>
    </xf>
    <xf numFmtId="165" fontId="3" fillId="0" borderId="1" xfId="0" applyNumberFormat="1" applyFont="1" applyFill="1" applyBorder="1"/>
    <xf numFmtId="165" fontId="3" fillId="2" borderId="3" xfId="0" applyNumberFormat="1" applyFont="1" applyFill="1" applyBorder="1" applyAlignment="1">
      <alignment horizontal="center"/>
    </xf>
    <xf numFmtId="165" fontId="4" fillId="2" borderId="2" xfId="0" applyNumberFormat="1" applyFont="1" applyFill="1" applyBorder="1" applyAlignment="1">
      <alignment horizontal="center"/>
    </xf>
    <xf numFmtId="0" fontId="2" fillId="0" borderId="1" xfId="0" applyFont="1" applyFill="1" applyBorder="1" applyAlignment="1">
      <alignment horizontal="center" vertical="center" wrapText="1"/>
    </xf>
    <xf numFmtId="166" fontId="0" fillId="0" borderId="1" xfId="0" applyNumberFormat="1" applyFill="1" applyBorder="1" applyAlignment="1">
      <alignment horizontal="center" vertical="center" wrapText="1"/>
    </xf>
    <xf numFmtId="2" fontId="0" fillId="0" borderId="1" xfId="0" applyNumberFormat="1" applyFill="1" applyBorder="1" applyAlignment="1">
      <alignment horizontal="center" vertical="center" wrapText="1"/>
    </xf>
    <xf numFmtId="0" fontId="0" fillId="0" borderId="0" xfId="0" applyFill="1" applyAlignment="1">
      <alignment vertical="center" wrapText="1"/>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xf>
    <xf numFmtId="0" fontId="0" fillId="0" borderId="0" xfId="0" applyFill="1"/>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0" fillId="0" borderId="0" xfId="0" applyFill="1" applyAlignment="1">
      <alignment horizontal="center" wrapText="1"/>
    </xf>
    <xf numFmtId="0" fontId="0" fillId="2" borderId="1" xfId="0" applyFill="1" applyBorder="1"/>
    <xf numFmtId="164" fontId="11" fillId="2" borderId="1" xfId="0" applyNumberFormat="1" applyFont="1" applyFill="1" applyBorder="1" applyAlignment="1">
      <alignment wrapText="1"/>
    </xf>
    <xf numFmtId="164" fontId="3" fillId="0" borderId="1" xfId="0" applyNumberFormat="1" applyFont="1" applyFill="1" applyBorder="1" applyAlignment="1">
      <alignment vertical="center" wrapText="1"/>
    </xf>
    <xf numFmtId="164" fontId="4" fillId="2" borderId="4"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9" xfId="0" applyFont="1" applyBorder="1" applyAlignment="1">
      <alignment wrapText="1"/>
    </xf>
    <xf numFmtId="0" fontId="11" fillId="0" borderId="9" xfId="0" applyFont="1" applyBorder="1" applyAlignment="1">
      <alignment vertical="center" wrapText="1"/>
    </xf>
    <xf numFmtId="0" fontId="3" fillId="0" borderId="9" xfId="0" applyFont="1" applyFill="1" applyBorder="1" applyAlignment="1">
      <alignment vertical="center" wrapText="1"/>
    </xf>
    <xf numFmtId="165" fontId="3" fillId="0" borderId="9" xfId="0" applyNumberFormat="1" applyFont="1" applyBorder="1" applyAlignment="1">
      <alignment wrapText="1"/>
    </xf>
    <xf numFmtId="0" fontId="3" fillId="0" borderId="8" xfId="0" applyFont="1" applyBorder="1" applyAlignment="1">
      <alignment wrapText="1"/>
    </xf>
    <xf numFmtId="0" fontId="10" fillId="0" borderId="8" xfId="0" applyFont="1" applyBorder="1" applyAlignment="1">
      <alignment vertical="center" wrapText="1"/>
    </xf>
    <xf numFmtId="0" fontId="11" fillId="0" borderId="8" xfId="0" applyFont="1" applyBorder="1" applyAlignment="1">
      <alignment vertical="center" wrapText="1"/>
    </xf>
    <xf numFmtId="0" fontId="3" fillId="0" borderId="8" xfId="0" applyFont="1" applyFill="1" applyBorder="1" applyAlignment="1">
      <alignment vertical="center" wrapText="1"/>
    </xf>
    <xf numFmtId="165" fontId="3" fillId="0" borderId="8" xfId="0" applyNumberFormat="1" applyFont="1" applyBorder="1" applyAlignment="1">
      <alignment wrapText="1"/>
    </xf>
    <xf numFmtId="0" fontId="4" fillId="0" borderId="6" xfId="0" applyFont="1" applyBorder="1" applyAlignment="1">
      <alignment horizontal="center" vertical="center" wrapText="1"/>
    </xf>
    <xf numFmtId="164" fontId="15" fillId="2" borderId="4"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0" fillId="0" borderId="0" xfId="0" applyFill="1" applyAlignment="1">
      <alignment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164" fontId="11" fillId="0" borderId="1" xfId="0" applyNumberFormat="1" applyFont="1" applyFill="1" applyBorder="1" applyAlignment="1">
      <alignment wrapText="1"/>
    </xf>
    <xf numFmtId="164" fontId="11" fillId="0" borderId="4" xfId="0" applyNumberFormat="1" applyFont="1" applyFill="1" applyBorder="1" applyAlignment="1">
      <alignment horizontal="right" wrapText="1"/>
    </xf>
    <xf numFmtId="0" fontId="11" fillId="0" borderId="1" xfId="0" applyFont="1" applyFill="1" applyBorder="1" applyAlignment="1">
      <alignment horizontal="center" wrapText="1"/>
    </xf>
    <xf numFmtId="0" fontId="3" fillId="0" borderId="7" xfId="0" applyFont="1" applyFill="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wrapText="1"/>
    </xf>
    <xf numFmtId="0" fontId="3" fillId="0" borderId="0" xfId="0" applyFont="1" applyFill="1" applyBorder="1" applyAlignment="1">
      <alignment horizontal="center" wrapText="1"/>
    </xf>
    <xf numFmtId="0" fontId="3" fillId="0" borderId="0" xfId="0" applyFont="1" applyFill="1" applyBorder="1" applyAlignment="1">
      <alignment horizontal="center" vertical="center" wrapText="1"/>
    </xf>
    <xf numFmtId="165" fontId="3" fillId="0" borderId="0" xfId="0" applyNumberFormat="1" applyFont="1" applyFill="1" applyBorder="1"/>
    <xf numFmtId="0" fontId="0" fillId="0" borderId="8" xfId="0" applyFill="1" applyBorder="1"/>
    <xf numFmtId="164" fontId="0" fillId="0" borderId="0" xfId="0" applyNumberFormat="1"/>
    <xf numFmtId="43" fontId="0" fillId="0" borderId="0" xfId="1" applyFont="1"/>
    <xf numFmtId="0" fontId="0" fillId="3" borderId="8" xfId="0" applyFill="1" applyBorder="1"/>
    <xf numFmtId="164" fontId="0" fillId="3" borderId="0" xfId="0" applyNumberFormat="1" applyFill="1"/>
    <xf numFmtId="0" fontId="0" fillId="0" borderId="8" xfId="0" applyFill="1" applyBorder="1" applyAlignment="1">
      <alignment wrapText="1"/>
    </xf>
    <xf numFmtId="0" fontId="9" fillId="4" borderId="0" xfId="0" applyFont="1" applyFill="1" applyAlignment="1">
      <alignment horizontal="center" vertical="center" wrapText="1"/>
    </xf>
    <xf numFmtId="0" fontId="9" fillId="4" borderId="0" xfId="0" applyFont="1" applyFill="1" applyAlignment="1">
      <alignment horizont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3" xfId="0" applyFont="1" applyFill="1" applyBorder="1" applyAlignment="1">
      <alignment horizontal="center" wrapText="1"/>
    </xf>
    <xf numFmtId="0" fontId="9" fillId="4" borderId="7" xfId="0" applyFont="1" applyFill="1" applyBorder="1" applyAlignment="1">
      <alignment horizontal="center" vertical="center"/>
    </xf>
    <xf numFmtId="0" fontId="9" fillId="4" borderId="0" xfId="0" applyFont="1" applyFill="1" applyAlignment="1">
      <alignment horizontal="center" vertical="center"/>
    </xf>
    <xf numFmtId="0" fontId="3" fillId="0" borderId="9"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165" fontId="3" fillId="0" borderId="9" xfId="0" applyNumberFormat="1" applyFont="1" applyBorder="1" applyAlignment="1">
      <alignment horizontal="center" wrapText="1"/>
    </xf>
    <xf numFmtId="165" fontId="3" fillId="0" borderId="8" xfId="0" applyNumberFormat="1" applyFont="1" applyBorder="1" applyAlignment="1">
      <alignment horizontal="center" wrapText="1"/>
    </xf>
    <xf numFmtId="165" fontId="3" fillId="0" borderId="6" xfId="0" applyNumberFormat="1" applyFont="1" applyBorder="1" applyAlignment="1">
      <alignment horizontal="center" wrapText="1"/>
    </xf>
    <xf numFmtId="0" fontId="1"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4" xfId="0" applyFont="1" applyFill="1" applyBorder="1" applyAlignment="1">
      <alignment horizontal="center" wrapText="1"/>
    </xf>
    <xf numFmtId="0" fontId="2" fillId="2" borderId="3" xfId="0" applyFont="1" applyFill="1" applyBorder="1" applyAlignment="1">
      <alignment horizont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0" fontId="1" fillId="4"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2" xfId="0" applyFont="1" applyFill="1" applyBorder="1" applyAlignment="1">
      <alignment horizontal="center" vertical="center"/>
    </xf>
    <xf numFmtId="0" fontId="4" fillId="0" borderId="4"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1" fillId="4" borderId="2"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4"/>
  <sheetViews>
    <sheetView view="pageBreakPreview" topLeftCell="A13" zoomScale="85" zoomScaleNormal="100" zoomScaleSheetLayoutView="85" zoomScalePageLayoutView="95" workbookViewId="0">
      <selection activeCell="F24" sqref="F24:G26"/>
    </sheetView>
  </sheetViews>
  <sheetFormatPr defaultRowHeight="14.4" x14ac:dyDescent="0.3"/>
  <cols>
    <col min="1" max="1" width="8.6640625" customWidth="1"/>
    <col min="2" max="2" width="11.44140625" customWidth="1"/>
    <col min="3" max="3" width="45.6640625" customWidth="1"/>
    <col min="4" max="4" width="10.6640625" customWidth="1"/>
    <col min="5" max="5" width="14.5546875" style="96" customWidth="1"/>
    <col min="6" max="6" width="12.6640625" customWidth="1"/>
    <col min="7" max="7" width="16.5546875" bestFit="1" customWidth="1"/>
  </cols>
  <sheetData>
    <row r="1" spans="1:7" ht="31.5" customHeight="1" x14ac:dyDescent="0.3">
      <c r="A1" s="140" t="s">
        <v>104</v>
      </c>
      <c r="B1" s="140"/>
      <c r="C1" s="140"/>
      <c r="D1" s="140"/>
      <c r="E1" s="140"/>
      <c r="F1" s="140"/>
      <c r="G1" s="140"/>
    </row>
    <row r="2" spans="1:7" ht="15.75" customHeight="1" x14ac:dyDescent="0.3">
      <c r="A2" s="141" t="s">
        <v>69</v>
      </c>
      <c r="B2" s="141"/>
      <c r="C2" s="141"/>
      <c r="D2" s="141"/>
      <c r="E2" s="141"/>
      <c r="F2" s="141"/>
      <c r="G2" s="141"/>
    </row>
    <row r="3" spans="1:7" ht="15.75" customHeight="1" x14ac:dyDescent="0.3">
      <c r="A3" s="142" t="s">
        <v>30</v>
      </c>
      <c r="B3" s="142" t="s">
        <v>29</v>
      </c>
      <c r="C3" s="142" t="s">
        <v>28</v>
      </c>
      <c r="D3" s="142" t="s">
        <v>27</v>
      </c>
      <c r="E3" s="143" t="s">
        <v>26</v>
      </c>
      <c r="F3" s="144" t="s">
        <v>97</v>
      </c>
      <c r="G3" s="145"/>
    </row>
    <row r="4" spans="1:7" ht="31.5" customHeight="1" x14ac:dyDescent="0.3">
      <c r="A4" s="142"/>
      <c r="B4" s="142"/>
      <c r="C4" s="142"/>
      <c r="D4" s="142"/>
      <c r="E4" s="143"/>
      <c r="F4" s="104" t="s">
        <v>70</v>
      </c>
      <c r="G4" s="105" t="s">
        <v>24</v>
      </c>
    </row>
    <row r="5" spans="1:7" ht="15.6" x14ac:dyDescent="0.3">
      <c r="A5" s="148" t="s">
        <v>107</v>
      </c>
      <c r="B5" s="149"/>
      <c r="C5" s="149"/>
      <c r="D5" s="149"/>
      <c r="E5" s="149"/>
      <c r="F5" s="149"/>
      <c r="G5" s="149"/>
    </row>
    <row r="6" spans="1:7" s="3" customFormat="1" ht="15.6" x14ac:dyDescent="0.3">
      <c r="A6" s="25"/>
      <c r="B6" s="50"/>
      <c r="C6" s="51" t="s">
        <v>105</v>
      </c>
      <c r="D6" s="33"/>
      <c r="E6" s="63"/>
      <c r="F6" s="32"/>
      <c r="G6" s="32"/>
    </row>
    <row r="7" spans="1:7" s="3" customFormat="1" ht="13.95" customHeight="1" x14ac:dyDescent="0.3">
      <c r="A7" s="110"/>
      <c r="B7" s="106"/>
      <c r="C7" s="111"/>
      <c r="D7" s="110"/>
      <c r="E7" s="112"/>
      <c r="F7" s="113"/>
      <c r="G7" s="113"/>
    </row>
    <row r="8" spans="1:7" s="3" customFormat="1" ht="15.6" x14ac:dyDescent="0.3">
      <c r="A8" s="25">
        <v>1</v>
      </c>
      <c r="B8" s="8" t="s">
        <v>21</v>
      </c>
      <c r="C8" s="55" t="s">
        <v>105</v>
      </c>
      <c r="D8" s="52" t="s">
        <v>108</v>
      </c>
      <c r="E8" s="93">
        <f>450*6/10000</f>
        <v>0.27</v>
      </c>
      <c r="F8" s="53"/>
      <c r="G8" s="53"/>
    </row>
    <row r="9" spans="1:7" s="3" customFormat="1" ht="15.75" customHeight="1" x14ac:dyDescent="0.3">
      <c r="A9" s="114"/>
      <c r="B9" s="107"/>
      <c r="C9" s="116"/>
      <c r="D9" s="114"/>
      <c r="E9" s="117"/>
      <c r="F9" s="118"/>
      <c r="G9" s="118"/>
    </row>
    <row r="10" spans="1:7" s="3" customFormat="1" ht="31.2" x14ac:dyDescent="0.3">
      <c r="A10" s="25">
        <v>2</v>
      </c>
      <c r="B10" s="8" t="s">
        <v>106</v>
      </c>
      <c r="C10" s="55" t="s">
        <v>109</v>
      </c>
      <c r="D10" s="52" t="s">
        <v>108</v>
      </c>
      <c r="E10" s="93">
        <f>450*6/10000</f>
        <v>0.27</v>
      </c>
      <c r="F10" s="53"/>
      <c r="G10" s="53"/>
    </row>
    <row r="11" spans="1:7" s="3" customFormat="1" ht="15.6" x14ac:dyDescent="0.3">
      <c r="A11" s="25"/>
      <c r="B11" s="119"/>
      <c r="C11" s="55"/>
      <c r="D11" s="52"/>
      <c r="E11" s="93"/>
      <c r="F11" s="53"/>
      <c r="G11" s="53"/>
    </row>
    <row r="12" spans="1:7" s="3" customFormat="1" ht="31.2" x14ac:dyDescent="0.3">
      <c r="A12" s="25">
        <v>3</v>
      </c>
      <c r="B12" s="119" t="s">
        <v>111</v>
      </c>
      <c r="C12" s="55" t="s">
        <v>110</v>
      </c>
      <c r="D12" s="52" t="s">
        <v>112</v>
      </c>
      <c r="E12" s="93">
        <f>450*6*0.15</f>
        <v>405</v>
      </c>
      <c r="F12" s="53"/>
      <c r="G12" s="53"/>
    </row>
    <row r="13" spans="1:7" s="3" customFormat="1" ht="15.6" x14ac:dyDescent="0.3">
      <c r="A13" s="25"/>
      <c r="B13" s="119"/>
      <c r="C13" s="55"/>
      <c r="D13" s="52"/>
      <c r="E13" s="93"/>
      <c r="F13" s="53"/>
      <c r="G13" s="53"/>
    </row>
    <row r="14" spans="1:7" s="3" customFormat="1" ht="15.6" x14ac:dyDescent="0.3">
      <c r="A14" s="148" t="s">
        <v>37</v>
      </c>
      <c r="B14" s="149"/>
      <c r="C14" s="149"/>
      <c r="D14" s="149"/>
      <c r="E14" s="149"/>
      <c r="F14" s="149"/>
      <c r="G14" s="149"/>
    </row>
    <row r="15" spans="1:7" s="3" customFormat="1" ht="15.6" x14ac:dyDescent="0.3">
      <c r="A15" s="25"/>
      <c r="B15" s="50" t="s">
        <v>36</v>
      </c>
      <c r="C15" s="51" t="s">
        <v>113</v>
      </c>
      <c r="D15" s="33"/>
      <c r="E15" s="63"/>
      <c r="F15" s="32"/>
      <c r="G15" s="32"/>
    </row>
    <row r="16" spans="1:7" s="3" customFormat="1" ht="31.2" x14ac:dyDescent="0.3">
      <c r="A16" s="25"/>
      <c r="B16" s="8" t="s">
        <v>59</v>
      </c>
      <c r="C16" s="55" t="s">
        <v>114</v>
      </c>
      <c r="D16" s="52" t="s">
        <v>112</v>
      </c>
      <c r="E16" s="93">
        <f>450*5*0.15</f>
        <v>337.5</v>
      </c>
      <c r="F16" s="53"/>
      <c r="G16" s="53"/>
    </row>
    <row r="17" spans="1:7" ht="15" customHeight="1" x14ac:dyDescent="0.3">
      <c r="A17" s="114"/>
      <c r="B17" s="115"/>
      <c r="C17" s="116"/>
      <c r="D17" s="114"/>
      <c r="E17" s="117"/>
      <c r="F17" s="118"/>
      <c r="G17" s="118"/>
    </row>
    <row r="18" spans="1:7" ht="31.2" x14ac:dyDescent="0.3">
      <c r="A18" s="49"/>
      <c r="B18" s="50" t="s">
        <v>83</v>
      </c>
      <c r="C18" s="54" t="s">
        <v>84</v>
      </c>
      <c r="D18" s="52"/>
      <c r="E18" s="93"/>
      <c r="F18" s="53"/>
      <c r="G18" s="79"/>
    </row>
    <row r="19" spans="1:7" ht="31.2" x14ac:dyDescent="0.3">
      <c r="A19" s="49">
        <v>9</v>
      </c>
      <c r="B19" s="52"/>
      <c r="C19" s="55" t="s">
        <v>85</v>
      </c>
      <c r="D19" s="52" t="s">
        <v>1</v>
      </c>
      <c r="E19" s="93">
        <v>10</v>
      </c>
      <c r="F19" s="53"/>
      <c r="G19" s="78"/>
    </row>
    <row r="20" spans="1:7" ht="15.6" x14ac:dyDescent="0.3">
      <c r="A20" s="148" t="s">
        <v>86</v>
      </c>
      <c r="B20" s="149"/>
      <c r="C20" s="149"/>
      <c r="D20" s="149"/>
      <c r="E20" s="149"/>
      <c r="F20" s="149"/>
      <c r="G20" s="149"/>
    </row>
    <row r="21" spans="1:7" ht="15.6" x14ac:dyDescent="0.3">
      <c r="A21" s="142" t="s">
        <v>30</v>
      </c>
      <c r="B21" s="142" t="s">
        <v>29</v>
      </c>
      <c r="C21" s="142" t="s">
        <v>28</v>
      </c>
      <c r="D21" s="142" t="s">
        <v>27</v>
      </c>
      <c r="E21" s="143" t="s">
        <v>26</v>
      </c>
      <c r="F21" s="144"/>
      <c r="G21" s="145"/>
    </row>
    <row r="22" spans="1:7" ht="31.2" x14ac:dyDescent="0.3">
      <c r="A22" s="142"/>
      <c r="B22" s="142"/>
      <c r="C22" s="142"/>
      <c r="D22" s="142"/>
      <c r="E22" s="143"/>
      <c r="F22" s="104" t="s">
        <v>70</v>
      </c>
      <c r="G22" s="105" t="s">
        <v>24</v>
      </c>
    </row>
    <row r="23" spans="1:7" ht="62.4" x14ac:dyDescent="0.3">
      <c r="A23" s="49"/>
      <c r="B23" s="50" t="s">
        <v>87</v>
      </c>
      <c r="C23" s="51" t="s">
        <v>88</v>
      </c>
      <c r="D23" s="52"/>
      <c r="E23" s="95"/>
      <c r="F23" s="58"/>
      <c r="G23" s="79"/>
    </row>
    <row r="24" spans="1:7" ht="62.4" x14ac:dyDescent="0.3">
      <c r="A24" s="49">
        <v>11</v>
      </c>
      <c r="B24" s="52"/>
      <c r="C24" s="59" t="s">
        <v>89</v>
      </c>
      <c r="D24" s="60" t="s">
        <v>48</v>
      </c>
      <c r="E24" s="93">
        <f>450*6*0.15</f>
        <v>405</v>
      </c>
      <c r="F24" s="53"/>
      <c r="G24" s="78"/>
    </row>
    <row r="25" spans="1:7" ht="31.2" x14ac:dyDescent="0.3">
      <c r="A25" s="49"/>
      <c r="B25" s="50" t="s">
        <v>90</v>
      </c>
      <c r="C25" s="54" t="s">
        <v>84</v>
      </c>
      <c r="D25" s="52"/>
      <c r="E25" s="93"/>
      <c r="F25" s="58"/>
      <c r="G25" s="79"/>
    </row>
    <row r="26" spans="1:7" ht="31.2" x14ac:dyDescent="0.3">
      <c r="A26" s="49">
        <v>15</v>
      </c>
      <c r="B26" s="52"/>
      <c r="C26" s="55" t="s">
        <v>85</v>
      </c>
      <c r="D26" s="52" t="s">
        <v>1</v>
      </c>
      <c r="E26" s="93">
        <v>10</v>
      </c>
      <c r="F26" s="53"/>
      <c r="G26" s="78"/>
    </row>
    <row r="27" spans="1:7" ht="15.75" customHeight="1" x14ac:dyDescent="0.3"/>
    <row r="28" spans="1:7" ht="31.5" customHeight="1" x14ac:dyDescent="0.3">
      <c r="A28" s="146" t="s">
        <v>0</v>
      </c>
      <c r="B28" s="147"/>
      <c r="C28" s="147"/>
      <c r="D28" s="147"/>
      <c r="E28" s="147"/>
      <c r="F28" s="4"/>
      <c r="G28" s="120">
        <f>SUM(G6:G26)</f>
        <v>0</v>
      </c>
    </row>
    <row r="34" ht="15" customHeight="1" x14ac:dyDescent="0.3"/>
  </sheetData>
  <mergeCells count="18">
    <mergeCell ref="A28:E28"/>
    <mergeCell ref="A5:G5"/>
    <mergeCell ref="A20:G20"/>
    <mergeCell ref="A21:A22"/>
    <mergeCell ref="B21:B22"/>
    <mergeCell ref="C21:C22"/>
    <mergeCell ref="D21:D22"/>
    <mergeCell ref="E21:E22"/>
    <mergeCell ref="F21:G21"/>
    <mergeCell ref="A14:G14"/>
    <mergeCell ref="A1:G1"/>
    <mergeCell ref="A2:G2"/>
    <mergeCell ref="A3:A4"/>
    <mergeCell ref="B3:B4"/>
    <mergeCell ref="C3:C4"/>
    <mergeCell ref="D3:D4"/>
    <mergeCell ref="E3:E4"/>
    <mergeCell ref="F3:G3"/>
  </mergeCells>
  <printOptions horizontalCentered="1"/>
  <pageMargins left="0.70866141732283472" right="0.70866141732283472" top="0.74803149606299213" bottom="0.74803149606299213" header="0.31496062992125984" footer="0.31496062992125984"/>
  <pageSetup paperSize="9" scale="72" fitToHeight="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2"/>
  <sheetViews>
    <sheetView view="pageBreakPreview" zoomScale="85" zoomScaleNormal="100" zoomScaleSheetLayoutView="85" zoomScalePageLayoutView="95" workbookViewId="0">
      <selection activeCell="G52" sqref="G52"/>
    </sheetView>
  </sheetViews>
  <sheetFormatPr defaultRowHeight="14.4" x14ac:dyDescent="0.3"/>
  <cols>
    <col min="1" max="1" width="8.6640625" customWidth="1"/>
    <col min="2" max="2" width="11.44140625" customWidth="1"/>
    <col min="3" max="3" width="45.6640625" customWidth="1"/>
    <col min="4" max="4" width="10.6640625" customWidth="1"/>
    <col min="5" max="5" width="14.5546875" style="96" customWidth="1"/>
    <col min="6" max="6" width="13.44140625" bestFit="1" customWidth="1"/>
    <col min="7" max="7" width="16.5546875" bestFit="1" customWidth="1"/>
  </cols>
  <sheetData>
    <row r="1" spans="1:7" ht="31.5" customHeight="1" x14ac:dyDescent="0.3">
      <c r="A1" s="140" t="s">
        <v>150</v>
      </c>
      <c r="B1" s="140"/>
      <c r="C1" s="140"/>
      <c r="D1" s="140"/>
      <c r="E1" s="140"/>
      <c r="F1" s="140"/>
      <c r="G1" s="140"/>
    </row>
    <row r="2" spans="1:7" ht="15.75" customHeight="1" x14ac:dyDescent="0.3">
      <c r="A2" s="141" t="s">
        <v>69</v>
      </c>
      <c r="B2" s="141"/>
      <c r="C2" s="141"/>
      <c r="D2" s="141"/>
      <c r="E2" s="141"/>
      <c r="F2" s="141"/>
      <c r="G2" s="141"/>
    </row>
    <row r="3" spans="1:7" ht="15.75" customHeight="1" x14ac:dyDescent="0.3">
      <c r="A3" s="142" t="s">
        <v>30</v>
      </c>
      <c r="B3" s="142" t="s">
        <v>29</v>
      </c>
      <c r="C3" s="142" t="s">
        <v>28</v>
      </c>
      <c r="D3" s="142" t="s">
        <v>27</v>
      </c>
      <c r="E3" s="143" t="s">
        <v>26</v>
      </c>
      <c r="F3" s="144" t="s">
        <v>97</v>
      </c>
      <c r="G3" s="145"/>
    </row>
    <row r="4" spans="1:7" ht="31.5" customHeight="1" x14ac:dyDescent="0.3">
      <c r="A4" s="142"/>
      <c r="B4" s="142"/>
      <c r="C4" s="142"/>
      <c r="D4" s="142"/>
      <c r="E4" s="143"/>
      <c r="F4" s="76" t="s">
        <v>70</v>
      </c>
      <c r="G4" s="77" t="s">
        <v>24</v>
      </c>
    </row>
    <row r="5" spans="1:7" ht="15.6" x14ac:dyDescent="0.3">
      <c r="A5" s="148" t="s">
        <v>107</v>
      </c>
      <c r="B5" s="149"/>
      <c r="C5" s="149"/>
      <c r="D5" s="149"/>
      <c r="E5" s="149"/>
      <c r="F5" s="149"/>
      <c r="G5" s="149"/>
    </row>
    <row r="6" spans="1:7" s="3" customFormat="1" ht="15.6" x14ac:dyDescent="0.3">
      <c r="A6" s="25"/>
      <c r="B6" s="50"/>
      <c r="C6" s="51" t="s">
        <v>105</v>
      </c>
      <c r="D6" s="33"/>
      <c r="E6" s="63"/>
      <c r="F6" s="32"/>
      <c r="G6" s="32"/>
    </row>
    <row r="7" spans="1:7" s="3" customFormat="1" ht="13.95" customHeight="1" x14ac:dyDescent="0.3">
      <c r="A7" s="110"/>
      <c r="B7" s="108"/>
      <c r="C7" s="111"/>
      <c r="D7" s="110"/>
      <c r="E7" s="112"/>
      <c r="F7" s="113"/>
      <c r="G7" s="113"/>
    </row>
    <row r="8" spans="1:7" s="3" customFormat="1" ht="15.6" x14ac:dyDescent="0.3">
      <c r="A8" s="25">
        <v>1</v>
      </c>
      <c r="B8" s="8" t="s">
        <v>21</v>
      </c>
      <c r="C8" s="55" t="s">
        <v>105</v>
      </c>
      <c r="D8" s="52" t="s">
        <v>108</v>
      </c>
      <c r="E8" s="93">
        <v>0.2</v>
      </c>
      <c r="F8" s="53"/>
      <c r="G8" s="53"/>
    </row>
    <row r="9" spans="1:7" s="3" customFormat="1" ht="15.75" customHeight="1" x14ac:dyDescent="0.3">
      <c r="A9" s="114"/>
      <c r="B9" s="109"/>
      <c r="C9" s="116"/>
      <c r="D9" s="114"/>
      <c r="E9" s="117"/>
      <c r="F9" s="118"/>
      <c r="G9" s="118"/>
    </row>
    <row r="10" spans="1:7" s="3" customFormat="1" ht="31.2" x14ac:dyDescent="0.3">
      <c r="A10" s="25">
        <v>2</v>
      </c>
      <c r="B10" s="8" t="s">
        <v>106</v>
      </c>
      <c r="C10" s="55" t="s">
        <v>109</v>
      </c>
      <c r="D10" s="52" t="s">
        <v>108</v>
      </c>
      <c r="E10" s="93">
        <v>0.2</v>
      </c>
      <c r="F10" s="53"/>
      <c r="G10" s="53"/>
    </row>
    <row r="11" spans="1:7" s="3" customFormat="1" ht="15.6" x14ac:dyDescent="0.3">
      <c r="A11" s="25"/>
      <c r="B11" s="119"/>
      <c r="C11" s="55"/>
      <c r="D11" s="52"/>
      <c r="E11" s="93"/>
      <c r="F11" s="53"/>
      <c r="G11" s="53"/>
    </row>
    <row r="12" spans="1:7" s="3" customFormat="1" ht="31.2" x14ac:dyDescent="0.3">
      <c r="A12" s="25">
        <v>3</v>
      </c>
      <c r="B12" s="119" t="s">
        <v>111</v>
      </c>
      <c r="C12" s="55" t="s">
        <v>110</v>
      </c>
      <c r="D12" s="52" t="s">
        <v>112</v>
      </c>
      <c r="E12" s="93">
        <f>440*0.15</f>
        <v>66</v>
      </c>
      <c r="F12" s="53"/>
      <c r="G12" s="53"/>
    </row>
    <row r="13" spans="1:7" s="3" customFormat="1" ht="15.6" x14ac:dyDescent="0.3">
      <c r="A13" s="25"/>
      <c r="B13" s="119"/>
      <c r="C13" s="55"/>
      <c r="D13" s="52"/>
      <c r="E13" s="93"/>
      <c r="F13" s="53"/>
      <c r="G13" s="53"/>
    </row>
    <row r="14" spans="1:7" ht="15.6" x14ac:dyDescent="0.3">
      <c r="A14" s="148" t="s">
        <v>123</v>
      </c>
      <c r="B14" s="149"/>
      <c r="C14" s="149"/>
      <c r="D14" s="149"/>
      <c r="E14" s="149"/>
      <c r="F14" s="149"/>
      <c r="G14" s="149"/>
    </row>
    <row r="15" spans="1:7" s="3" customFormat="1" ht="15.6" x14ac:dyDescent="0.3">
      <c r="A15" s="25"/>
      <c r="B15" s="50" t="s">
        <v>63</v>
      </c>
      <c r="C15" s="51" t="s">
        <v>62</v>
      </c>
      <c r="D15" s="33"/>
      <c r="E15" s="63"/>
      <c r="F15" s="32"/>
      <c r="G15" s="32"/>
    </row>
    <row r="16" spans="1:7" s="3" customFormat="1" ht="13.95" customHeight="1" x14ac:dyDescent="0.3">
      <c r="A16" s="150"/>
      <c r="B16" s="153" t="s">
        <v>61</v>
      </c>
      <c r="C16" s="156" t="s">
        <v>124</v>
      </c>
      <c r="D16" s="150"/>
      <c r="E16" s="159"/>
      <c r="F16" s="162"/>
      <c r="G16" s="162"/>
    </row>
    <row r="17" spans="1:7" s="3" customFormat="1" ht="15.75" customHeight="1" x14ac:dyDescent="0.3">
      <c r="A17" s="151"/>
      <c r="B17" s="154"/>
      <c r="C17" s="157"/>
      <c r="D17" s="151"/>
      <c r="E17" s="160"/>
      <c r="F17" s="163"/>
      <c r="G17" s="163"/>
    </row>
    <row r="18" spans="1:7" s="3" customFormat="1" ht="60" customHeight="1" x14ac:dyDescent="0.3">
      <c r="A18" s="152"/>
      <c r="B18" s="155"/>
      <c r="C18" s="158"/>
      <c r="D18" s="152"/>
      <c r="E18" s="161"/>
      <c r="F18" s="164"/>
      <c r="G18" s="164"/>
    </row>
    <row r="19" spans="1:7" s="3" customFormat="1" ht="15.6" x14ac:dyDescent="0.3">
      <c r="A19" s="25" t="s">
        <v>99</v>
      </c>
      <c r="B19" s="45"/>
      <c r="C19" s="55" t="s">
        <v>118</v>
      </c>
      <c r="D19" s="52" t="s">
        <v>9</v>
      </c>
      <c r="E19" s="93">
        <f>15*3.5*2*0.15</f>
        <v>15.75</v>
      </c>
      <c r="F19" s="53"/>
      <c r="G19" s="53"/>
    </row>
    <row r="20" spans="1:7" s="3" customFormat="1" ht="15.6" x14ac:dyDescent="0.3">
      <c r="A20" s="25" t="s">
        <v>117</v>
      </c>
      <c r="B20" s="45"/>
      <c r="C20" s="55" t="s">
        <v>138</v>
      </c>
      <c r="D20" s="52" t="s">
        <v>9</v>
      </c>
      <c r="E20" s="93">
        <f>25*14*2</f>
        <v>700</v>
      </c>
      <c r="F20" s="53"/>
      <c r="G20" s="53"/>
    </row>
    <row r="21" spans="1:7" ht="31.2" x14ac:dyDescent="0.3">
      <c r="A21" s="49"/>
      <c r="B21" s="50" t="s">
        <v>71</v>
      </c>
      <c r="C21" s="51" t="s">
        <v>72</v>
      </c>
      <c r="D21" s="52"/>
      <c r="E21" s="93"/>
      <c r="F21" s="53"/>
      <c r="G21" s="78"/>
    </row>
    <row r="22" spans="1:7" ht="15.6" x14ac:dyDescent="0.3">
      <c r="A22" s="49"/>
      <c r="B22" s="52"/>
      <c r="C22" s="54" t="s">
        <v>73</v>
      </c>
      <c r="D22" s="52"/>
      <c r="E22" s="93"/>
      <c r="F22" s="53"/>
      <c r="G22" s="79"/>
    </row>
    <row r="23" spans="1:7" ht="46.8" x14ac:dyDescent="0.3">
      <c r="A23" s="49">
        <v>2</v>
      </c>
      <c r="B23" s="52"/>
      <c r="C23" s="55" t="s">
        <v>74</v>
      </c>
      <c r="D23" s="52" t="s">
        <v>9</v>
      </c>
      <c r="E23" s="93">
        <f>60*2*0.15+20*2+700-4*9*0.8</f>
        <v>729.2</v>
      </c>
      <c r="F23" s="53"/>
      <c r="G23" s="53"/>
    </row>
    <row r="24" spans="1:7" ht="31.2" x14ac:dyDescent="0.3">
      <c r="A24" s="49"/>
      <c r="B24" s="52"/>
      <c r="C24" s="54" t="s">
        <v>75</v>
      </c>
      <c r="D24" s="52"/>
      <c r="E24" s="93"/>
      <c r="F24" s="53"/>
      <c r="G24" s="79"/>
    </row>
    <row r="25" spans="1:7" ht="46.8" x14ac:dyDescent="0.3">
      <c r="A25" s="49">
        <v>3</v>
      </c>
      <c r="B25" s="52"/>
      <c r="C25" s="56" t="s">
        <v>76</v>
      </c>
      <c r="D25" s="52" t="s">
        <v>48</v>
      </c>
      <c r="E25" s="94">
        <f>15*3.5*2*0.15</f>
        <v>15.75</v>
      </c>
      <c r="F25" s="53"/>
      <c r="G25" s="78"/>
    </row>
    <row r="26" spans="1:7" ht="31.2" x14ac:dyDescent="0.3">
      <c r="A26" s="49"/>
      <c r="B26" s="50" t="s">
        <v>77</v>
      </c>
      <c r="C26" s="51" t="s">
        <v>78</v>
      </c>
      <c r="D26" s="57"/>
      <c r="E26" s="93"/>
      <c r="F26" s="53"/>
      <c r="G26" s="79"/>
    </row>
    <row r="27" spans="1:7" ht="15.6" x14ac:dyDescent="0.3">
      <c r="A27" s="49">
        <v>5</v>
      </c>
      <c r="B27" s="57" t="s">
        <v>35</v>
      </c>
      <c r="C27" s="55" t="s">
        <v>79</v>
      </c>
      <c r="D27" s="52" t="s">
        <v>9</v>
      </c>
      <c r="E27" s="93">
        <v>0</v>
      </c>
      <c r="F27" s="53"/>
      <c r="G27" s="78"/>
    </row>
    <row r="28" spans="1:7" ht="15.6" x14ac:dyDescent="0.3">
      <c r="A28" s="49">
        <v>6</v>
      </c>
      <c r="B28" s="57" t="s">
        <v>33</v>
      </c>
      <c r="C28" s="55" t="s">
        <v>80</v>
      </c>
      <c r="D28" s="52" t="s">
        <v>9</v>
      </c>
      <c r="E28" s="93">
        <v>0</v>
      </c>
      <c r="F28" s="53"/>
      <c r="G28" s="78"/>
    </row>
    <row r="29" spans="1:7" ht="15.6" x14ac:dyDescent="0.3">
      <c r="A29" s="49">
        <v>7</v>
      </c>
      <c r="B29" s="57" t="s">
        <v>81</v>
      </c>
      <c r="C29" s="55" t="s">
        <v>82</v>
      </c>
      <c r="D29" s="52" t="s">
        <v>9</v>
      </c>
      <c r="E29" s="93">
        <v>0</v>
      </c>
      <c r="F29" s="53"/>
      <c r="G29" s="78"/>
    </row>
    <row r="30" spans="1:7" ht="15.6" x14ac:dyDescent="0.3">
      <c r="A30" s="49"/>
      <c r="B30" s="57"/>
      <c r="C30" s="55"/>
      <c r="D30" s="52"/>
      <c r="E30" s="93"/>
      <c r="F30" s="53"/>
      <c r="G30" s="78"/>
    </row>
    <row r="31" spans="1:7" ht="31.2" x14ac:dyDescent="0.3">
      <c r="A31" s="93">
        <v>8</v>
      </c>
      <c r="B31" s="121" t="s">
        <v>120</v>
      </c>
      <c r="C31" s="123" t="s">
        <v>121</v>
      </c>
      <c r="D31" s="124" t="s">
        <v>122</v>
      </c>
      <c r="E31" s="93">
        <v>1</v>
      </c>
      <c r="F31" s="125"/>
      <c r="G31" s="126"/>
    </row>
    <row r="32" spans="1:7" ht="15.6" x14ac:dyDescent="0.3">
      <c r="A32" s="93"/>
      <c r="B32" s="127"/>
      <c r="C32" s="123"/>
      <c r="D32" s="124"/>
      <c r="E32" s="93"/>
      <c r="F32" s="125"/>
      <c r="G32" s="126"/>
    </row>
    <row r="33" spans="1:7" ht="31.2" x14ac:dyDescent="0.3">
      <c r="A33" s="93">
        <v>8</v>
      </c>
      <c r="B33" s="121" t="s">
        <v>120</v>
      </c>
      <c r="C33" s="123" t="s">
        <v>125</v>
      </c>
      <c r="D33" s="124" t="s">
        <v>9</v>
      </c>
      <c r="E33" s="93">
        <v>280</v>
      </c>
      <c r="F33" s="125"/>
      <c r="G33" s="126"/>
    </row>
    <row r="34" spans="1:7" ht="15.6" x14ac:dyDescent="0.3">
      <c r="A34" s="93"/>
      <c r="B34" s="127"/>
      <c r="C34" s="123"/>
      <c r="D34" s="124"/>
      <c r="E34" s="93"/>
      <c r="F34" s="125"/>
      <c r="G34" s="126"/>
    </row>
    <row r="35" spans="1:7" ht="31.2" x14ac:dyDescent="0.3">
      <c r="A35" s="93">
        <v>8</v>
      </c>
      <c r="B35" s="121" t="s">
        <v>120</v>
      </c>
      <c r="C35" s="123" t="s">
        <v>128</v>
      </c>
      <c r="D35" s="124" t="s">
        <v>9</v>
      </c>
      <c r="E35" s="93">
        <v>280</v>
      </c>
      <c r="F35" s="125"/>
      <c r="G35" s="126"/>
    </row>
    <row r="36" spans="1:7" ht="15.6" x14ac:dyDescent="0.3">
      <c r="A36" s="93"/>
      <c r="B36" s="127"/>
      <c r="C36" s="123"/>
      <c r="D36" s="124"/>
      <c r="E36" s="93"/>
      <c r="F36" s="125"/>
      <c r="G36" s="126"/>
    </row>
    <row r="37" spans="1:7" ht="31.2" x14ac:dyDescent="0.3">
      <c r="A37" s="93">
        <v>8</v>
      </c>
      <c r="B37" s="121" t="s">
        <v>120</v>
      </c>
      <c r="C37" s="123" t="s">
        <v>127</v>
      </c>
      <c r="D37" s="124" t="s">
        <v>126</v>
      </c>
      <c r="E37" s="93">
        <f>65*2+35*2*2+65*2</f>
        <v>400</v>
      </c>
      <c r="F37" s="125"/>
      <c r="G37" s="126"/>
    </row>
    <row r="38" spans="1:7" ht="15.6" x14ac:dyDescent="0.3">
      <c r="A38" s="49"/>
      <c r="B38" s="57"/>
      <c r="C38" s="55"/>
      <c r="D38" s="52"/>
      <c r="E38" s="93"/>
      <c r="F38" s="53"/>
      <c r="G38" s="78"/>
    </row>
    <row r="39" spans="1:7" ht="31.2" x14ac:dyDescent="0.3">
      <c r="A39" s="49"/>
      <c r="B39" s="50" t="s">
        <v>83</v>
      </c>
      <c r="C39" s="54" t="s">
        <v>84</v>
      </c>
      <c r="D39" s="52"/>
      <c r="E39" s="93"/>
      <c r="F39" s="53"/>
      <c r="G39" s="79"/>
    </row>
    <row r="40" spans="1:7" ht="31.2" x14ac:dyDescent="0.3">
      <c r="A40" s="49">
        <v>9</v>
      </c>
      <c r="B40" s="52"/>
      <c r="C40" s="55" t="s">
        <v>85</v>
      </c>
      <c r="D40" s="52" t="s">
        <v>1</v>
      </c>
      <c r="E40" s="93">
        <v>15</v>
      </c>
      <c r="F40" s="53"/>
      <c r="G40" s="78"/>
    </row>
    <row r="41" spans="1:7" s="122" customFormat="1" ht="15.6" x14ac:dyDescent="0.3">
      <c r="A41" s="49"/>
      <c r="B41" s="52"/>
      <c r="C41" s="55" t="s">
        <v>119</v>
      </c>
      <c r="D41" s="124" t="s">
        <v>9</v>
      </c>
      <c r="E41" s="93">
        <f>20*3.5*2</f>
        <v>140</v>
      </c>
      <c r="F41" s="53"/>
      <c r="G41" s="78"/>
    </row>
    <row r="42" spans="1:7" s="122" customFormat="1" x14ac:dyDescent="0.3">
      <c r="A42" s="128"/>
      <c r="B42" s="129"/>
      <c r="C42" s="130"/>
      <c r="D42" s="131"/>
      <c r="E42" s="132"/>
      <c r="F42" s="133"/>
      <c r="G42" s="133"/>
    </row>
    <row r="43" spans="1:7" ht="15.6" x14ac:dyDescent="0.3">
      <c r="A43" s="148" t="s">
        <v>86</v>
      </c>
      <c r="B43" s="149"/>
      <c r="C43" s="149"/>
      <c r="D43" s="149"/>
      <c r="E43" s="149"/>
      <c r="F43" s="149"/>
      <c r="G43" s="149"/>
    </row>
    <row r="44" spans="1:7" ht="15.75" customHeight="1" x14ac:dyDescent="0.3">
      <c r="A44" s="142" t="s">
        <v>30</v>
      </c>
      <c r="B44" s="142" t="s">
        <v>29</v>
      </c>
      <c r="C44" s="142" t="s">
        <v>28</v>
      </c>
      <c r="D44" s="142" t="s">
        <v>27</v>
      </c>
      <c r="E44" s="143" t="s">
        <v>26</v>
      </c>
      <c r="F44" s="144"/>
      <c r="G44" s="145"/>
    </row>
    <row r="45" spans="1:7" ht="31.5" customHeight="1" x14ac:dyDescent="0.3">
      <c r="A45" s="142"/>
      <c r="B45" s="142"/>
      <c r="C45" s="142"/>
      <c r="D45" s="142"/>
      <c r="E45" s="143"/>
      <c r="F45" s="76" t="s">
        <v>70</v>
      </c>
      <c r="G45" s="77" t="s">
        <v>24</v>
      </c>
    </row>
    <row r="46" spans="1:7" ht="62.4" x14ac:dyDescent="0.3">
      <c r="A46" s="49"/>
      <c r="B46" s="50" t="s">
        <v>87</v>
      </c>
      <c r="C46" s="51" t="s">
        <v>88</v>
      </c>
      <c r="D46" s="52"/>
      <c r="E46" s="95"/>
      <c r="F46" s="58"/>
      <c r="G46" s="79"/>
    </row>
    <row r="47" spans="1:7" ht="31.2" x14ac:dyDescent="0.3">
      <c r="A47" s="49"/>
      <c r="B47" s="50"/>
      <c r="C47" s="59" t="s">
        <v>139</v>
      </c>
      <c r="D47" s="60" t="s">
        <v>48</v>
      </c>
      <c r="E47" s="95">
        <f>15*3.5*2*0.15</f>
        <v>15.75</v>
      </c>
      <c r="F47" s="53"/>
      <c r="G47" s="78"/>
    </row>
    <row r="48" spans="1:7" ht="62.4" x14ac:dyDescent="0.3">
      <c r="A48" s="49">
        <v>10</v>
      </c>
      <c r="B48" s="52"/>
      <c r="C48" s="59" t="s">
        <v>89</v>
      </c>
      <c r="D48" s="60" t="s">
        <v>48</v>
      </c>
      <c r="E48" s="94">
        <f>15*3.5*0.15*2</f>
        <v>15.75</v>
      </c>
      <c r="F48" s="53"/>
      <c r="G48" s="78"/>
    </row>
    <row r="49" spans="1:7" ht="31.2" x14ac:dyDescent="0.3">
      <c r="A49" s="49"/>
      <c r="B49" s="50" t="s">
        <v>90</v>
      </c>
      <c r="C49" s="54" t="s">
        <v>84</v>
      </c>
      <c r="D49" s="52"/>
      <c r="E49" s="93"/>
      <c r="F49" s="58"/>
      <c r="G49" s="79"/>
    </row>
    <row r="50" spans="1:7" ht="31.2" x14ac:dyDescent="0.3">
      <c r="A50" s="49">
        <v>11</v>
      </c>
      <c r="B50" s="52"/>
      <c r="C50" s="55" t="s">
        <v>85</v>
      </c>
      <c r="D50" s="52" t="s">
        <v>1</v>
      </c>
      <c r="E50" s="93">
        <v>10</v>
      </c>
      <c r="F50" s="53"/>
      <c r="G50" s="78"/>
    </row>
    <row r="52" spans="1:7" ht="15" customHeight="1" x14ac:dyDescent="0.3">
      <c r="A52" s="146" t="s">
        <v>0</v>
      </c>
      <c r="B52" s="147"/>
      <c r="C52" s="147"/>
      <c r="D52" s="147"/>
      <c r="E52" s="147"/>
      <c r="F52" s="4"/>
      <c r="G52" s="80"/>
    </row>
  </sheetData>
  <mergeCells count="25">
    <mergeCell ref="F44:G44"/>
    <mergeCell ref="A2:G2"/>
    <mergeCell ref="A3:A4"/>
    <mergeCell ref="B3:B4"/>
    <mergeCell ref="C3:C4"/>
    <mergeCell ref="D3:D4"/>
    <mergeCell ref="E3:E4"/>
    <mergeCell ref="F3:G3"/>
    <mergeCell ref="A5:G5"/>
    <mergeCell ref="A1:G1"/>
    <mergeCell ref="A52:E52"/>
    <mergeCell ref="A16:A18"/>
    <mergeCell ref="B16:B18"/>
    <mergeCell ref="C16:C18"/>
    <mergeCell ref="D16:D18"/>
    <mergeCell ref="E16:E18"/>
    <mergeCell ref="F16:F18"/>
    <mergeCell ref="G16:G18"/>
    <mergeCell ref="A14:G14"/>
    <mergeCell ref="A43:G43"/>
    <mergeCell ref="A44:A45"/>
    <mergeCell ref="B44:B45"/>
    <mergeCell ref="C44:C45"/>
    <mergeCell ref="D44:D45"/>
    <mergeCell ref="E44:E45"/>
  </mergeCells>
  <printOptions horizontalCentered="1"/>
  <pageMargins left="0.70866141732283472" right="0.70866141732283472" top="0.74803149606299213" bottom="0.74803149606299213" header="0.31496062992125984" footer="0.31496062992125984"/>
  <pageSetup paperSize="9" scale="72"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H38"/>
  <sheetViews>
    <sheetView view="pageBreakPreview" topLeftCell="A16" zoomScaleNormal="100" zoomScaleSheetLayoutView="100" workbookViewId="0">
      <selection activeCell="F25" sqref="F25:G38"/>
    </sheetView>
  </sheetViews>
  <sheetFormatPr defaultColWidth="9.109375" defaultRowHeight="14.4" x14ac:dyDescent="0.3"/>
  <cols>
    <col min="1" max="1" width="5.44140625" style="1" bestFit="1" customWidth="1"/>
    <col min="2" max="2" width="11.109375" style="1" customWidth="1"/>
    <col min="3" max="3" width="40.109375" style="3" customWidth="1"/>
    <col min="4" max="4" width="7" style="2" customWidth="1"/>
    <col min="5" max="5" width="13" style="92" customWidth="1"/>
    <col min="6" max="6" width="10.33203125" style="1" customWidth="1"/>
    <col min="7" max="7" width="12.88671875" style="1" bestFit="1" customWidth="1"/>
  </cols>
  <sheetData>
    <row r="1" spans="1:8" ht="30" customHeight="1" x14ac:dyDescent="0.3">
      <c r="A1" s="165" t="s">
        <v>151</v>
      </c>
      <c r="B1" s="165"/>
      <c r="C1" s="165"/>
      <c r="D1" s="165"/>
      <c r="E1" s="165"/>
      <c r="F1" s="165"/>
      <c r="G1" s="165"/>
    </row>
    <row r="2" spans="1:8" ht="15" customHeight="1" x14ac:dyDescent="0.3">
      <c r="A2" s="175" t="s">
        <v>30</v>
      </c>
      <c r="B2" s="175" t="s">
        <v>29</v>
      </c>
      <c r="C2" s="174" t="s">
        <v>28</v>
      </c>
      <c r="D2" s="175" t="s">
        <v>27</v>
      </c>
      <c r="E2" s="171" t="s">
        <v>98</v>
      </c>
      <c r="F2" s="166" t="s">
        <v>97</v>
      </c>
      <c r="G2" s="170"/>
      <c r="H2" s="69"/>
    </row>
    <row r="3" spans="1:8" x14ac:dyDescent="0.3">
      <c r="A3" s="175"/>
      <c r="B3" s="175"/>
      <c r="C3" s="174"/>
      <c r="D3" s="175"/>
      <c r="E3" s="171"/>
      <c r="F3" s="70" t="s">
        <v>25</v>
      </c>
      <c r="G3" s="70" t="s">
        <v>96</v>
      </c>
    </row>
    <row r="4" spans="1:8" x14ac:dyDescent="0.3">
      <c r="A4" s="168" t="s">
        <v>40</v>
      </c>
      <c r="B4" s="169"/>
      <c r="C4" s="169"/>
      <c r="D4" s="169"/>
      <c r="E4" s="169"/>
      <c r="F4" s="169"/>
      <c r="G4" s="169"/>
    </row>
    <row r="5" spans="1:8" ht="86.4" x14ac:dyDescent="0.3">
      <c r="A5" s="10"/>
      <c r="B5" s="8" t="s">
        <v>39</v>
      </c>
      <c r="C5" s="21" t="s">
        <v>38</v>
      </c>
      <c r="D5" s="10"/>
      <c r="E5" s="62"/>
      <c r="F5" s="20"/>
      <c r="G5" s="64"/>
    </row>
    <row r="6" spans="1:8" x14ac:dyDescent="0.3">
      <c r="A6" s="10">
        <v>9</v>
      </c>
      <c r="B6" s="13"/>
      <c r="C6" s="14" t="s">
        <v>140</v>
      </c>
      <c r="D6" s="10" t="s">
        <v>9</v>
      </c>
      <c r="E6" s="62">
        <v>4</v>
      </c>
      <c r="F6" s="20"/>
      <c r="G6" s="65"/>
    </row>
    <row r="7" spans="1:8" x14ac:dyDescent="0.3">
      <c r="A7" s="168" t="s">
        <v>31</v>
      </c>
      <c r="B7" s="169"/>
      <c r="C7" s="169"/>
      <c r="D7" s="169"/>
      <c r="E7" s="169"/>
      <c r="F7" s="169"/>
      <c r="G7" s="169"/>
    </row>
    <row r="8" spans="1:8" ht="15" customHeight="1" x14ac:dyDescent="0.3">
      <c r="A8" s="175" t="s">
        <v>30</v>
      </c>
      <c r="B8" s="175" t="s">
        <v>29</v>
      </c>
      <c r="C8" s="174" t="s">
        <v>28</v>
      </c>
      <c r="D8" s="175" t="s">
        <v>27</v>
      </c>
      <c r="E8" s="171" t="s">
        <v>98</v>
      </c>
      <c r="F8" s="166" t="s">
        <v>97</v>
      </c>
      <c r="G8" s="167"/>
    </row>
    <row r="9" spans="1:8" x14ac:dyDescent="0.3">
      <c r="A9" s="175"/>
      <c r="B9" s="175"/>
      <c r="C9" s="174"/>
      <c r="D9" s="175"/>
      <c r="E9" s="171"/>
      <c r="F9" s="70" t="s">
        <v>25</v>
      </c>
      <c r="G9" s="71" t="s">
        <v>96</v>
      </c>
    </row>
    <row r="10" spans="1:8" x14ac:dyDescent="0.3">
      <c r="A10" s="13"/>
      <c r="B10" s="13"/>
      <c r="C10" s="14" t="s">
        <v>23</v>
      </c>
      <c r="D10" s="13"/>
      <c r="E10" s="89"/>
      <c r="F10" s="13"/>
      <c r="G10" s="68"/>
    </row>
    <row r="11" spans="1:8" x14ac:dyDescent="0.3">
      <c r="A11" s="13"/>
      <c r="B11" s="13" t="s">
        <v>21</v>
      </c>
      <c r="C11" s="14" t="s">
        <v>22</v>
      </c>
      <c r="D11" s="13"/>
      <c r="E11" s="89"/>
      <c r="F11" s="13"/>
      <c r="G11" s="68"/>
    </row>
    <row r="12" spans="1:8" ht="16.2" x14ac:dyDescent="0.3">
      <c r="A12" s="10">
        <v>43</v>
      </c>
      <c r="B12" s="13"/>
      <c r="C12" s="17" t="s">
        <v>141</v>
      </c>
      <c r="D12" s="10" t="s">
        <v>3</v>
      </c>
      <c r="E12" s="62">
        <f>9*4*0.05*2</f>
        <v>3.6</v>
      </c>
      <c r="F12" s="5"/>
      <c r="G12" s="66"/>
    </row>
    <row r="13" spans="1:8" ht="16.2" x14ac:dyDescent="0.3">
      <c r="A13" s="10">
        <v>44</v>
      </c>
      <c r="B13" s="13"/>
      <c r="C13" s="17" t="s">
        <v>135</v>
      </c>
      <c r="D13" s="10" t="s">
        <v>3</v>
      </c>
      <c r="E13" s="62">
        <f>9*4*0.8*2</f>
        <v>57.6</v>
      </c>
      <c r="F13" s="5"/>
      <c r="G13" s="66"/>
    </row>
    <row r="14" spans="1:8" ht="16.2" x14ac:dyDescent="0.3">
      <c r="A14" s="10"/>
      <c r="B14" s="61"/>
      <c r="C14" s="17" t="s">
        <v>137</v>
      </c>
      <c r="D14" s="10" t="s">
        <v>3</v>
      </c>
      <c r="E14" s="62">
        <f>15*4*0.15+3.5*4*0.15</f>
        <v>11.1</v>
      </c>
      <c r="F14" s="5"/>
      <c r="G14" s="66"/>
    </row>
    <row r="15" spans="1:8" x14ac:dyDescent="0.3">
      <c r="A15" s="13"/>
      <c r="B15" s="13" t="s">
        <v>21</v>
      </c>
      <c r="C15" s="14" t="s">
        <v>20</v>
      </c>
      <c r="D15" s="13"/>
      <c r="E15" s="89"/>
      <c r="F15" s="5"/>
      <c r="G15" s="66"/>
    </row>
    <row r="16" spans="1:8" ht="16.2" x14ac:dyDescent="0.3">
      <c r="A16" s="10">
        <v>47</v>
      </c>
      <c r="B16" s="13"/>
      <c r="C16" s="17" t="s">
        <v>136</v>
      </c>
      <c r="D16" s="10" t="s">
        <v>3</v>
      </c>
      <c r="E16" s="62">
        <f>16*5.2*2</f>
        <v>166.4</v>
      </c>
      <c r="F16" s="5"/>
      <c r="G16" s="66"/>
    </row>
    <row r="17" spans="1:7" x14ac:dyDescent="0.3">
      <c r="A17" s="10"/>
      <c r="B17" s="13" t="s">
        <v>19</v>
      </c>
      <c r="C17" s="14" t="s">
        <v>18</v>
      </c>
      <c r="D17" s="13"/>
      <c r="E17" s="62"/>
      <c r="F17" s="5"/>
      <c r="G17" s="66"/>
    </row>
    <row r="18" spans="1:7" x14ac:dyDescent="0.3">
      <c r="A18" s="10">
        <v>53</v>
      </c>
      <c r="B18" s="13"/>
      <c r="C18" s="17" t="s">
        <v>17</v>
      </c>
      <c r="D18" s="10" t="s">
        <v>15</v>
      </c>
      <c r="E18" s="62">
        <v>0</v>
      </c>
      <c r="F18" s="5"/>
      <c r="G18" s="66"/>
    </row>
    <row r="19" spans="1:7" x14ac:dyDescent="0.3">
      <c r="A19" s="10">
        <v>54</v>
      </c>
      <c r="B19" s="13"/>
      <c r="C19" s="17" t="s">
        <v>16</v>
      </c>
      <c r="D19" s="10" t="s">
        <v>15</v>
      </c>
      <c r="E19" s="90">
        <f>120*0.18</f>
        <v>21.599999999999998</v>
      </c>
      <c r="F19" s="5"/>
      <c r="G19" s="66"/>
    </row>
    <row r="20" spans="1:7" x14ac:dyDescent="0.3">
      <c r="A20" s="10">
        <v>55</v>
      </c>
      <c r="B20" s="13"/>
      <c r="C20" s="16" t="s">
        <v>142</v>
      </c>
      <c r="D20" s="10" t="s">
        <v>103</v>
      </c>
      <c r="E20" s="91">
        <f>15*3.5*2</f>
        <v>105</v>
      </c>
      <c r="F20" s="102"/>
      <c r="G20" s="66"/>
    </row>
    <row r="21" spans="1:7" x14ac:dyDescent="0.3">
      <c r="A21" s="10"/>
      <c r="B21" s="48"/>
      <c r="C21" s="16"/>
      <c r="D21" s="10"/>
      <c r="E21" s="62"/>
      <c r="F21" s="5"/>
      <c r="G21" s="66"/>
    </row>
    <row r="22" spans="1:7" x14ac:dyDescent="0.3">
      <c r="A22" s="176" t="s">
        <v>14</v>
      </c>
      <c r="B22" s="176"/>
      <c r="C22" s="176"/>
      <c r="D22" s="176"/>
      <c r="E22" s="176"/>
      <c r="F22" s="15"/>
      <c r="G22" s="67"/>
    </row>
    <row r="23" spans="1:7" x14ac:dyDescent="0.3">
      <c r="A23" s="176" t="s">
        <v>13</v>
      </c>
      <c r="B23" s="176"/>
      <c r="C23" s="176"/>
      <c r="D23" s="176"/>
      <c r="E23" s="176"/>
      <c r="F23" s="15"/>
      <c r="G23" s="67"/>
    </row>
    <row r="24" spans="1:7" x14ac:dyDescent="0.3">
      <c r="A24" s="10"/>
      <c r="B24" s="13" t="s">
        <v>12</v>
      </c>
      <c r="C24" s="14" t="s">
        <v>11</v>
      </c>
      <c r="D24" s="13"/>
      <c r="E24" s="89"/>
      <c r="F24" s="5"/>
      <c r="G24" s="66"/>
    </row>
    <row r="25" spans="1:7" x14ac:dyDescent="0.3">
      <c r="A25" s="10">
        <v>56</v>
      </c>
      <c r="B25" s="8"/>
      <c r="C25" s="9" t="s">
        <v>133</v>
      </c>
      <c r="D25" s="6" t="s">
        <v>9</v>
      </c>
      <c r="E25" s="63">
        <f>36*0.05*2</f>
        <v>3.6</v>
      </c>
      <c r="F25" s="5"/>
      <c r="G25" s="66"/>
    </row>
    <row r="26" spans="1:7" x14ac:dyDescent="0.3">
      <c r="A26" s="10"/>
      <c r="B26" s="8" t="s">
        <v>10</v>
      </c>
      <c r="C26" s="11" t="s">
        <v>131</v>
      </c>
      <c r="D26" s="6"/>
      <c r="E26" s="63"/>
      <c r="F26" s="5"/>
      <c r="G26" s="66"/>
    </row>
    <row r="27" spans="1:7" x14ac:dyDescent="0.3">
      <c r="A27" s="10">
        <v>57</v>
      </c>
      <c r="B27" s="8"/>
      <c r="C27" s="12" t="s">
        <v>129</v>
      </c>
      <c r="D27" s="10" t="s">
        <v>9</v>
      </c>
      <c r="E27" s="62">
        <f>6*5.2*2</f>
        <v>62.400000000000006</v>
      </c>
      <c r="F27" s="5"/>
      <c r="G27" s="66"/>
    </row>
    <row r="28" spans="1:7" x14ac:dyDescent="0.3">
      <c r="A28" s="10"/>
      <c r="B28" s="8"/>
      <c r="C28" s="12" t="s">
        <v>132</v>
      </c>
      <c r="D28" s="10" t="s">
        <v>9</v>
      </c>
      <c r="E28" s="62">
        <f>36*0.8*2</f>
        <v>57.6</v>
      </c>
      <c r="F28" s="5"/>
      <c r="G28" s="66"/>
    </row>
    <row r="29" spans="1:7" x14ac:dyDescent="0.3">
      <c r="A29" s="10"/>
      <c r="B29" s="8"/>
      <c r="C29" s="11" t="s">
        <v>92</v>
      </c>
      <c r="D29" s="6"/>
      <c r="E29" s="63"/>
      <c r="F29" s="5"/>
      <c r="G29" s="66"/>
    </row>
    <row r="30" spans="1:7" x14ac:dyDescent="0.3">
      <c r="A30" s="10"/>
      <c r="B30" s="8"/>
      <c r="C30" s="9" t="s">
        <v>130</v>
      </c>
      <c r="D30" s="6" t="s">
        <v>9</v>
      </c>
      <c r="E30" s="63">
        <f>15*3.5*2*0.15</f>
        <v>15.75</v>
      </c>
      <c r="F30" s="5"/>
      <c r="G30" s="66"/>
    </row>
    <row r="31" spans="1:7" x14ac:dyDescent="0.3">
      <c r="A31" s="10"/>
      <c r="B31" s="8" t="s">
        <v>8</v>
      </c>
      <c r="C31" s="11" t="s">
        <v>7</v>
      </c>
      <c r="D31" s="10"/>
      <c r="E31" s="63"/>
      <c r="F31" s="7"/>
      <c r="G31" s="66"/>
    </row>
    <row r="32" spans="1:7" ht="16.2" x14ac:dyDescent="0.3">
      <c r="A32" s="10">
        <v>59</v>
      </c>
      <c r="B32" s="8"/>
      <c r="C32" s="9" t="s">
        <v>93</v>
      </c>
      <c r="D32" s="10" t="s">
        <v>3</v>
      </c>
      <c r="E32" s="63">
        <f>15*2*3.5</f>
        <v>105</v>
      </c>
      <c r="F32" s="5"/>
      <c r="G32" s="66"/>
    </row>
    <row r="33" spans="1:7" x14ac:dyDescent="0.3">
      <c r="A33" s="10"/>
      <c r="B33" s="8">
        <v>8.5</v>
      </c>
      <c r="C33" s="11" t="s">
        <v>6</v>
      </c>
      <c r="D33" s="10"/>
      <c r="E33" s="63"/>
      <c r="F33" s="5"/>
      <c r="G33" s="66"/>
    </row>
    <row r="34" spans="1:7" hidden="1" x14ac:dyDescent="0.3">
      <c r="A34" s="10"/>
      <c r="B34" s="8">
        <v>8.9</v>
      </c>
      <c r="C34" s="11" t="s">
        <v>4</v>
      </c>
      <c r="D34" s="10"/>
      <c r="E34" s="63"/>
      <c r="F34" s="5"/>
      <c r="G34" s="66"/>
    </row>
    <row r="35" spans="1:7" ht="43.2" x14ac:dyDescent="0.3">
      <c r="A35" s="10">
        <v>61</v>
      </c>
      <c r="B35" s="8"/>
      <c r="C35" s="9" t="s">
        <v>134</v>
      </c>
      <c r="D35" s="10" t="s">
        <v>5</v>
      </c>
      <c r="E35" s="63">
        <f>2*4*3.5</f>
        <v>28</v>
      </c>
      <c r="F35" s="102"/>
      <c r="G35" s="66"/>
    </row>
    <row r="36" spans="1:7" ht="43.2" x14ac:dyDescent="0.3">
      <c r="A36" s="10">
        <v>62</v>
      </c>
      <c r="B36" s="8"/>
      <c r="C36" s="9" t="s">
        <v>94</v>
      </c>
      <c r="D36" s="10" t="s">
        <v>3</v>
      </c>
      <c r="E36" s="63">
        <f>3.5*2</f>
        <v>7</v>
      </c>
      <c r="F36" s="102"/>
      <c r="G36" s="66"/>
    </row>
    <row r="37" spans="1:7" ht="28.8" x14ac:dyDescent="0.3">
      <c r="A37" s="6">
        <v>65</v>
      </c>
      <c r="B37" s="8"/>
      <c r="C37" s="7" t="s">
        <v>2</v>
      </c>
      <c r="D37" s="6" t="s">
        <v>1</v>
      </c>
      <c r="E37" s="63">
        <f>6*2+6*2+6*2+6*2</f>
        <v>48</v>
      </c>
      <c r="F37" s="5"/>
      <c r="G37" s="66"/>
    </row>
    <row r="38" spans="1:7" ht="15" customHeight="1" x14ac:dyDescent="0.3">
      <c r="A38" s="172" t="s">
        <v>0</v>
      </c>
      <c r="B38" s="173"/>
      <c r="C38" s="173"/>
      <c r="D38" s="173"/>
      <c r="E38" s="173"/>
      <c r="F38" s="4"/>
      <c r="G38" s="103"/>
    </row>
  </sheetData>
  <mergeCells count="18">
    <mergeCell ref="A38:E38"/>
    <mergeCell ref="C2:C3"/>
    <mergeCell ref="A2:A3"/>
    <mergeCell ref="B2:B3"/>
    <mergeCell ref="D2:D3"/>
    <mergeCell ref="A22:E22"/>
    <mergeCell ref="A23:E23"/>
    <mergeCell ref="A8:A9"/>
    <mergeCell ref="B8:B9"/>
    <mergeCell ref="C8:C9"/>
    <mergeCell ref="D8:D9"/>
    <mergeCell ref="E8:E9"/>
    <mergeCell ref="A1:G1"/>
    <mergeCell ref="F8:G8"/>
    <mergeCell ref="A7:G7"/>
    <mergeCell ref="F2:G2"/>
    <mergeCell ref="E2:E3"/>
    <mergeCell ref="A4:G4"/>
  </mergeCells>
  <pageMargins left="0.23622047244094491" right="0.23622047244094491" top="0.51181102362204722" bottom="0.51181102362204722" header="0.31496062992125984" footer="0.31496062992125984"/>
  <pageSetup paperSize="9" scale="99" fitToHeight="0" orientation="portrait" r:id="rId1"/>
  <rowBreaks count="1" manualBreakCount="1">
    <brk id="2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
  <sheetViews>
    <sheetView view="pageBreakPreview" topLeftCell="A13" zoomScaleNormal="85" zoomScaleSheetLayoutView="100" zoomScalePageLayoutView="85" workbookViewId="0">
      <selection activeCell="F20" sqref="F20:G23"/>
    </sheetView>
  </sheetViews>
  <sheetFormatPr defaultColWidth="9" defaultRowHeight="14.4" x14ac:dyDescent="0.3"/>
  <cols>
    <col min="2" max="2" width="9" style="3"/>
    <col min="3" max="3" width="65.6640625" style="3" customWidth="1"/>
    <col min="4" max="4" width="5.33203125" style="3" customWidth="1"/>
    <col min="5" max="5" width="14" style="99" customWidth="1"/>
    <col min="6" max="6" width="12.88671875" style="3" customWidth="1"/>
    <col min="7" max="7" width="15" style="3" customWidth="1"/>
    <col min="8" max="15" width="9" style="3"/>
  </cols>
  <sheetData>
    <row r="1" spans="1:14" s="3" customFormat="1" ht="30" customHeight="1" x14ac:dyDescent="0.3">
      <c r="A1" s="165" t="s">
        <v>152</v>
      </c>
      <c r="B1" s="165"/>
      <c r="C1" s="165"/>
      <c r="D1" s="165"/>
      <c r="E1" s="165"/>
      <c r="F1" s="165"/>
      <c r="G1" s="165"/>
    </row>
    <row r="2" spans="1:14" s="46" customFormat="1" ht="28.8" x14ac:dyDescent="0.3">
      <c r="A2" s="72" t="s">
        <v>68</v>
      </c>
      <c r="B2" s="73" t="s">
        <v>67</v>
      </c>
      <c r="C2" s="73" t="s">
        <v>66</v>
      </c>
      <c r="D2" s="74" t="s">
        <v>65</v>
      </c>
      <c r="E2" s="74" t="s">
        <v>98</v>
      </c>
      <c r="F2" s="75" t="s">
        <v>64</v>
      </c>
      <c r="G2" s="75" t="s">
        <v>96</v>
      </c>
      <c r="H2" s="47"/>
      <c r="I2" s="47"/>
      <c r="J2" s="47"/>
      <c r="K2" s="47"/>
      <c r="L2" s="47"/>
      <c r="M2" s="47"/>
      <c r="N2" s="47"/>
    </row>
    <row r="3" spans="1:14" s="46" customFormat="1" x14ac:dyDescent="0.3">
      <c r="A3" s="177" t="s">
        <v>40</v>
      </c>
      <c r="B3" s="178"/>
      <c r="C3" s="178"/>
      <c r="D3" s="178"/>
      <c r="E3" s="178"/>
      <c r="F3" s="178"/>
      <c r="G3" s="179"/>
      <c r="H3" s="47"/>
      <c r="I3" s="47"/>
      <c r="J3" s="47"/>
      <c r="K3" s="47"/>
      <c r="L3" s="47"/>
      <c r="M3" s="47"/>
      <c r="N3" s="47"/>
    </row>
    <row r="4" spans="1:14" s="3" customFormat="1" ht="23.4" customHeight="1" x14ac:dyDescent="0.3">
      <c r="A4" s="25"/>
      <c r="B4" s="43" t="s">
        <v>36</v>
      </c>
      <c r="C4" s="44" t="s">
        <v>60</v>
      </c>
      <c r="D4" s="33"/>
      <c r="E4" s="63"/>
      <c r="F4" s="32"/>
      <c r="G4" s="32"/>
    </row>
    <row r="5" spans="1:14" s="3" customFormat="1" ht="28.8" x14ac:dyDescent="0.3">
      <c r="A5" s="25"/>
      <c r="B5" s="43" t="s">
        <v>59</v>
      </c>
      <c r="C5" s="43" t="s">
        <v>58</v>
      </c>
      <c r="D5" s="33"/>
      <c r="E5" s="63"/>
      <c r="F5" s="32"/>
      <c r="G5" s="32"/>
    </row>
    <row r="6" spans="1:14" s="3" customFormat="1" ht="36" customHeight="1" x14ac:dyDescent="0.3">
      <c r="A6" s="25">
        <v>1</v>
      </c>
      <c r="B6" s="23"/>
      <c r="C6" s="42" t="s">
        <v>116</v>
      </c>
      <c r="D6" s="33" t="s">
        <v>9</v>
      </c>
      <c r="E6" s="63">
        <f>34*0.25*4</f>
        <v>34</v>
      </c>
      <c r="F6" s="32"/>
      <c r="G6" s="32"/>
    </row>
    <row r="7" spans="1:14" s="3" customFormat="1" ht="30.6" customHeight="1" x14ac:dyDescent="0.3">
      <c r="A7" s="25"/>
      <c r="B7" s="40" t="s">
        <v>57</v>
      </c>
      <c r="C7" s="39" t="s">
        <v>56</v>
      </c>
      <c r="D7" s="22"/>
      <c r="E7" s="63"/>
      <c r="F7" s="41"/>
      <c r="G7" s="32"/>
    </row>
    <row r="8" spans="1:14" s="3" customFormat="1" x14ac:dyDescent="0.3">
      <c r="A8" s="25">
        <v>2</v>
      </c>
      <c r="B8" s="26"/>
      <c r="C8" s="26" t="s">
        <v>55</v>
      </c>
      <c r="D8" s="22" t="s">
        <v>51</v>
      </c>
      <c r="E8" s="97">
        <v>0</v>
      </c>
      <c r="F8" s="32"/>
      <c r="G8" s="32"/>
    </row>
    <row r="9" spans="1:14" s="3" customFormat="1" x14ac:dyDescent="0.3">
      <c r="A9" s="25"/>
      <c r="B9" s="40" t="s">
        <v>54</v>
      </c>
      <c r="C9" s="39" t="s">
        <v>53</v>
      </c>
      <c r="D9" s="22"/>
      <c r="E9" s="63"/>
      <c r="F9" s="32"/>
      <c r="G9" s="32"/>
    </row>
    <row r="10" spans="1:14" s="3" customFormat="1" x14ac:dyDescent="0.3">
      <c r="A10" s="25">
        <v>3</v>
      </c>
      <c r="B10" s="38"/>
      <c r="C10" s="23" t="s">
        <v>52</v>
      </c>
      <c r="D10" s="22" t="s">
        <v>48</v>
      </c>
      <c r="E10" s="84">
        <v>0</v>
      </c>
      <c r="F10" s="37"/>
      <c r="G10" s="32"/>
    </row>
    <row r="11" spans="1:14" s="28" customFormat="1" x14ac:dyDescent="0.3">
      <c r="A11" s="177" t="s">
        <v>37</v>
      </c>
      <c r="B11" s="178"/>
      <c r="C11" s="178"/>
      <c r="D11" s="178"/>
      <c r="E11" s="178"/>
      <c r="F11" s="178"/>
      <c r="G11" s="179"/>
    </row>
    <row r="12" spans="1:14" s="3" customFormat="1" x14ac:dyDescent="0.3">
      <c r="A12" s="25"/>
      <c r="B12" s="19" t="s">
        <v>36</v>
      </c>
      <c r="C12" s="36" t="s">
        <v>50</v>
      </c>
      <c r="D12" s="33"/>
      <c r="E12" s="84"/>
      <c r="F12" s="34"/>
      <c r="G12" s="34"/>
    </row>
    <row r="13" spans="1:14" s="3" customFormat="1" ht="19.95" customHeight="1" x14ac:dyDescent="0.3">
      <c r="A13" s="25"/>
      <c r="B13" s="24" t="s">
        <v>35</v>
      </c>
      <c r="C13" s="19" t="s">
        <v>34</v>
      </c>
      <c r="D13" s="35"/>
      <c r="E13" s="84"/>
      <c r="F13" s="34"/>
      <c r="G13" s="34"/>
    </row>
    <row r="14" spans="1:14" s="3" customFormat="1" ht="28.8" x14ac:dyDescent="0.3">
      <c r="A14" s="81">
        <v>6</v>
      </c>
      <c r="B14" s="82"/>
      <c r="C14" s="83" t="s">
        <v>49</v>
      </c>
      <c r="D14" s="63" t="s">
        <v>9</v>
      </c>
      <c r="E14" s="84">
        <f>34*0.15*4</f>
        <v>20.399999999999999</v>
      </c>
      <c r="F14" s="85"/>
      <c r="G14" s="86"/>
    </row>
    <row r="15" spans="1:14" s="3" customFormat="1" ht="19.95" customHeight="1" x14ac:dyDescent="0.3">
      <c r="A15" s="180" t="s">
        <v>41</v>
      </c>
      <c r="B15" s="181"/>
      <c r="C15" s="182"/>
      <c r="D15" s="31"/>
      <c r="E15" s="98"/>
      <c r="F15" s="30"/>
      <c r="G15" s="29"/>
    </row>
    <row r="16" spans="1:14" s="3" customFormat="1" x14ac:dyDescent="0.3">
      <c r="A16" s="177" t="s">
        <v>47</v>
      </c>
      <c r="B16" s="178"/>
      <c r="C16" s="178"/>
      <c r="D16" s="178"/>
      <c r="E16" s="178"/>
      <c r="F16" s="178"/>
      <c r="G16" s="179"/>
    </row>
    <row r="17" spans="1:7" s="3" customFormat="1" x14ac:dyDescent="0.3">
      <c r="A17" s="25"/>
      <c r="B17" s="18" t="s">
        <v>32</v>
      </c>
      <c r="C17" s="18" t="s">
        <v>46</v>
      </c>
      <c r="D17" s="33"/>
      <c r="E17" s="84"/>
      <c r="F17" s="32"/>
      <c r="G17" s="32"/>
    </row>
    <row r="18" spans="1:7" s="3" customFormat="1" x14ac:dyDescent="0.3">
      <c r="A18" s="25">
        <v>9</v>
      </c>
      <c r="B18" s="18"/>
      <c r="C18" s="16" t="s">
        <v>95</v>
      </c>
      <c r="D18" s="33" t="s">
        <v>9</v>
      </c>
      <c r="E18" s="63">
        <f>(3.5*4*2+3*2*2+2.5*1.5*2+2*1.5*2+1.5*1*2+1*0.5*4)*4+20*1*0.5*2+10*1.5*0.5*2</f>
        <v>269</v>
      </c>
      <c r="F18" s="32"/>
      <c r="G18" s="32"/>
    </row>
    <row r="20" spans="1:7" s="3" customFormat="1" x14ac:dyDescent="0.3">
      <c r="A20" s="25"/>
      <c r="B20" s="18"/>
      <c r="C20" s="16"/>
      <c r="D20" s="33"/>
      <c r="E20" s="63"/>
      <c r="F20" s="32"/>
      <c r="G20" s="32"/>
    </row>
    <row r="21" spans="1:7" s="3" customFormat="1" x14ac:dyDescent="0.3">
      <c r="A21" s="25"/>
      <c r="B21" s="18" t="s">
        <v>45</v>
      </c>
      <c r="C21" s="18" t="s">
        <v>44</v>
      </c>
      <c r="D21" s="33"/>
      <c r="E21" s="84"/>
      <c r="F21" s="32"/>
      <c r="G21" s="32"/>
    </row>
    <row r="22" spans="1:7" s="3" customFormat="1" ht="28.8" x14ac:dyDescent="0.3">
      <c r="A22" s="25">
        <v>11</v>
      </c>
      <c r="B22" s="18"/>
      <c r="C22" s="18" t="s">
        <v>43</v>
      </c>
      <c r="D22" s="33" t="s">
        <v>42</v>
      </c>
      <c r="E22" s="84">
        <f>36*4+20*2+40*2+30*2</f>
        <v>324</v>
      </c>
      <c r="F22" s="32"/>
      <c r="G22" s="32"/>
    </row>
    <row r="23" spans="1:7" s="3" customFormat="1" x14ac:dyDescent="0.3">
      <c r="A23" s="172" t="s">
        <v>0</v>
      </c>
      <c r="B23" s="173"/>
      <c r="C23" s="173"/>
      <c r="D23" s="173"/>
      <c r="E23" s="173"/>
      <c r="F23" s="87"/>
      <c r="G23" s="88"/>
    </row>
  </sheetData>
  <mergeCells count="6">
    <mergeCell ref="A23:E23"/>
    <mergeCell ref="A3:G3"/>
    <mergeCell ref="A1:G1"/>
    <mergeCell ref="A11:G11"/>
    <mergeCell ref="A15:C15"/>
    <mergeCell ref="A16:G16"/>
  </mergeCells>
  <pageMargins left="0.70866141732283472" right="0.70866141732283472" top="0.74803149606299213" bottom="0.74803149606299213" header="0.31496062992125984" footer="0.31496062992125984"/>
  <pageSetup paperSize="9" scale="55" orientation="portrait" r:id="rId1"/>
  <headerFooter>
    <oddHeader>&amp;R&amp;"Arial,Bold"&amp;12&amp;F</oddHeader>
  </headerFooter>
  <rowBreaks count="1" manualBreakCount="1">
    <brk id="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
  <sheetViews>
    <sheetView view="pageBreakPreview" zoomScaleNormal="100" zoomScaleSheetLayoutView="100" workbookViewId="0">
      <selection activeCell="G11" sqref="G11"/>
    </sheetView>
  </sheetViews>
  <sheetFormatPr defaultColWidth="9" defaultRowHeight="14.4" x14ac:dyDescent="0.3"/>
  <cols>
    <col min="2" max="2" width="9" style="3"/>
    <col min="3" max="3" width="65.6640625" style="3" customWidth="1"/>
    <col min="4" max="4" width="5.33203125" style="3" customWidth="1"/>
    <col min="5" max="5" width="14" style="99" customWidth="1"/>
    <col min="6" max="6" width="14.44140625" style="3" bestFit="1" customWidth="1"/>
    <col min="7" max="7" width="15" style="3" customWidth="1"/>
    <col min="8" max="15" width="9" style="3"/>
  </cols>
  <sheetData>
    <row r="1" spans="1:14" s="3" customFormat="1" ht="30" customHeight="1" x14ac:dyDescent="0.3">
      <c r="A1" s="165" t="s">
        <v>153</v>
      </c>
      <c r="B1" s="165"/>
      <c r="C1" s="165"/>
      <c r="D1" s="165"/>
      <c r="E1" s="165"/>
      <c r="F1" s="165"/>
      <c r="G1" s="165"/>
    </row>
    <row r="2" spans="1:14" s="46" customFormat="1" ht="28.8" x14ac:dyDescent="0.3">
      <c r="A2" s="72" t="s">
        <v>68</v>
      </c>
      <c r="B2" s="73" t="s">
        <v>67</v>
      </c>
      <c r="C2" s="73" t="s">
        <v>66</v>
      </c>
      <c r="D2" s="74" t="s">
        <v>65</v>
      </c>
      <c r="E2" s="74" t="s">
        <v>98</v>
      </c>
      <c r="F2" s="75" t="s">
        <v>64</v>
      </c>
      <c r="G2" s="75" t="s">
        <v>96</v>
      </c>
      <c r="H2" s="47"/>
      <c r="I2" s="47"/>
      <c r="J2" s="47"/>
      <c r="K2" s="47"/>
      <c r="L2" s="47"/>
      <c r="M2" s="47"/>
      <c r="N2" s="47"/>
    </row>
    <row r="3" spans="1:14" s="46" customFormat="1" x14ac:dyDescent="0.3">
      <c r="A3" s="177" t="s">
        <v>40</v>
      </c>
      <c r="B3" s="178"/>
      <c r="C3" s="178"/>
      <c r="D3" s="178"/>
      <c r="E3" s="178"/>
      <c r="F3" s="178"/>
      <c r="G3" s="179"/>
      <c r="H3" s="47"/>
      <c r="I3" s="47"/>
      <c r="J3" s="47"/>
      <c r="K3" s="47"/>
      <c r="L3" s="47"/>
      <c r="M3" s="47"/>
      <c r="N3" s="47"/>
    </row>
    <row r="4" spans="1:14" s="3" customFormat="1" ht="23.4" customHeight="1" x14ac:dyDescent="0.3">
      <c r="A4" s="25"/>
      <c r="B4" s="43"/>
      <c r="C4" s="44"/>
      <c r="D4" s="33"/>
      <c r="E4" s="63"/>
      <c r="F4" s="32"/>
      <c r="G4" s="32"/>
    </row>
    <row r="5" spans="1:14" s="3" customFormat="1" ht="158.4" x14ac:dyDescent="0.3">
      <c r="A5" s="25"/>
      <c r="B5" s="43"/>
      <c r="C5" s="43" t="s">
        <v>144</v>
      </c>
      <c r="D5" s="33"/>
      <c r="E5" s="63"/>
      <c r="F5" s="32"/>
      <c r="G5" s="32"/>
    </row>
    <row r="6" spans="1:14" s="3" customFormat="1" ht="36" customHeight="1" x14ac:dyDescent="0.3">
      <c r="A6" s="25">
        <v>1</v>
      </c>
      <c r="B6" s="23"/>
      <c r="C6" s="42" t="s">
        <v>145</v>
      </c>
      <c r="D6" s="33" t="s">
        <v>146</v>
      </c>
      <c r="E6" s="63">
        <v>1</v>
      </c>
      <c r="F6" s="32"/>
      <c r="G6" s="32"/>
    </row>
    <row r="7" spans="1:14" s="3" customFormat="1" ht="30.6" customHeight="1" x14ac:dyDescent="0.3">
      <c r="A7" s="25"/>
      <c r="B7" s="40"/>
      <c r="C7" s="39"/>
      <c r="D7" s="22"/>
      <c r="E7" s="63"/>
      <c r="F7" s="41"/>
      <c r="G7" s="32"/>
    </row>
    <row r="8" spans="1:14" s="3" customFormat="1" x14ac:dyDescent="0.3">
      <c r="A8" s="25">
        <v>2</v>
      </c>
      <c r="B8" s="26"/>
      <c r="C8" s="26" t="s">
        <v>147</v>
      </c>
      <c r="D8" s="33" t="s">
        <v>146</v>
      </c>
      <c r="E8" s="63">
        <v>1</v>
      </c>
      <c r="F8" s="32"/>
      <c r="G8" s="32"/>
    </row>
    <row r="9" spans="1:14" s="3" customFormat="1" x14ac:dyDescent="0.3">
      <c r="A9" s="25"/>
      <c r="B9" s="40"/>
      <c r="C9" s="39"/>
      <c r="D9" s="22"/>
      <c r="E9" s="63"/>
      <c r="F9" s="32"/>
      <c r="G9" s="32"/>
    </row>
    <row r="10" spans="1:14" s="3" customFormat="1" x14ac:dyDescent="0.3">
      <c r="A10" s="25">
        <v>3</v>
      </c>
      <c r="B10" s="38"/>
      <c r="C10" s="23" t="s">
        <v>148</v>
      </c>
      <c r="D10" s="33" t="s">
        <v>146</v>
      </c>
      <c r="E10" s="63">
        <v>1</v>
      </c>
      <c r="F10" s="37"/>
      <c r="G10" s="32"/>
    </row>
    <row r="11" spans="1:14" s="3" customFormat="1" x14ac:dyDescent="0.3">
      <c r="A11" s="172" t="s">
        <v>0</v>
      </c>
      <c r="B11" s="173"/>
      <c r="C11" s="173"/>
      <c r="D11" s="173"/>
      <c r="E11" s="173"/>
      <c r="F11" s="87"/>
      <c r="G11" s="88"/>
    </row>
  </sheetData>
  <mergeCells count="3">
    <mergeCell ref="A1:G1"/>
    <mergeCell ref="A3:G3"/>
    <mergeCell ref="A11:E11"/>
  </mergeCells>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tabSelected="1" workbookViewId="0">
      <selection activeCell="B17" sqref="B17"/>
    </sheetView>
  </sheetViews>
  <sheetFormatPr defaultRowHeight="14.4" x14ac:dyDescent="0.3"/>
  <cols>
    <col min="1" max="1" width="35.6640625" customWidth="1"/>
    <col min="2" max="2" width="15.5546875" bestFit="1" customWidth="1"/>
    <col min="4" max="4" width="12.44140625" bestFit="1" customWidth="1"/>
  </cols>
  <sheetData>
    <row r="1" spans="1:4" x14ac:dyDescent="0.3">
      <c r="A1" s="168" t="s">
        <v>101</v>
      </c>
      <c r="B1" s="183"/>
    </row>
    <row r="2" spans="1:4" x14ac:dyDescent="0.3">
      <c r="A2" s="175" t="s">
        <v>100</v>
      </c>
      <c r="B2" s="175" t="s">
        <v>96</v>
      </c>
    </row>
    <row r="3" spans="1:4" x14ac:dyDescent="0.3">
      <c r="A3" s="175"/>
      <c r="B3" s="175"/>
    </row>
    <row r="4" spans="1:4" ht="15.6" x14ac:dyDescent="0.3">
      <c r="A4" s="27" t="s">
        <v>115</v>
      </c>
      <c r="B4" s="53"/>
    </row>
    <row r="5" spans="1:4" ht="15.6" x14ac:dyDescent="0.3">
      <c r="A5" s="27" t="s">
        <v>102</v>
      </c>
      <c r="B5" s="53"/>
    </row>
    <row r="6" spans="1:4" ht="15.6" x14ac:dyDescent="0.3">
      <c r="A6" s="27" t="s">
        <v>143</v>
      </c>
      <c r="B6" s="53"/>
    </row>
    <row r="7" spans="1:4" ht="15.6" x14ac:dyDescent="0.3">
      <c r="A7" s="27" t="s">
        <v>46</v>
      </c>
      <c r="B7" s="53"/>
    </row>
    <row r="8" spans="1:4" ht="15.6" x14ac:dyDescent="0.3">
      <c r="A8" s="27" t="s">
        <v>149</v>
      </c>
      <c r="B8" s="53"/>
    </row>
    <row r="9" spans="1:4" ht="15.6" x14ac:dyDescent="0.3">
      <c r="A9" s="134" t="s">
        <v>154</v>
      </c>
      <c r="B9" s="53"/>
    </row>
    <row r="10" spans="1:4" ht="15.6" x14ac:dyDescent="0.3">
      <c r="A10" s="100" t="s">
        <v>91</v>
      </c>
      <c r="B10" s="101"/>
      <c r="D10" s="135"/>
    </row>
    <row r="11" spans="1:4" ht="28.8" x14ac:dyDescent="0.3">
      <c r="A11" s="139" t="s">
        <v>157</v>
      </c>
      <c r="B11" s="135"/>
    </row>
    <row r="12" spans="1:4" x14ac:dyDescent="0.3">
      <c r="A12" s="134" t="s">
        <v>41</v>
      </c>
      <c r="B12" s="135"/>
    </row>
    <row r="13" spans="1:4" x14ac:dyDescent="0.3">
      <c r="A13" s="134" t="s">
        <v>155</v>
      </c>
      <c r="B13" s="136"/>
    </row>
    <row r="14" spans="1:4" x14ac:dyDescent="0.3">
      <c r="A14" s="137" t="s">
        <v>156</v>
      </c>
      <c r="B14" s="138">
        <f>SUM(B12:B13)</f>
        <v>0</v>
      </c>
    </row>
  </sheetData>
  <mergeCells count="3">
    <mergeCell ref="A2:A3"/>
    <mergeCell ref="B2:B3"/>
    <mergeCell ref="A1:B1"/>
  </mergeCell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ACCESS ROAD</vt:lpstr>
      <vt:lpstr>EARTHWORKS</vt:lpstr>
      <vt:lpstr>Concrete works</vt:lpstr>
      <vt:lpstr>Gabions</vt:lpstr>
      <vt:lpstr>Bridge Structure</vt:lpstr>
      <vt:lpstr>Totals</vt:lpstr>
      <vt:lpstr>'ACCESS ROAD'!Print_Area</vt:lpstr>
      <vt:lpstr>'Concrete works'!Print_Area</vt:lpstr>
      <vt:lpstr>EARTHWORKS!Print_Area</vt:lpstr>
      <vt:lpstr>Gabions!Print_Area</vt:lpstr>
      <vt:lpstr>Gabions!Print_Titles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csnyders</dc:creator>
  <cp:lastModifiedBy>Sazi Nyikana</cp:lastModifiedBy>
  <cp:lastPrinted>2021-04-01T11:10:30Z</cp:lastPrinted>
  <dcterms:created xsi:type="dcterms:W3CDTF">2021-03-31T10:05:25Z</dcterms:created>
  <dcterms:modified xsi:type="dcterms:W3CDTF">2021-06-18T11:32:34Z</dcterms:modified>
</cp:coreProperties>
</file>